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13_ncr:1_{B0D2C98A-4928-463B-B670-7F31D662FDEC}" xr6:coauthVersionLast="45" xr6:coauthVersionMax="45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18" i="1" l="1"/>
  <c r="G118" i="1"/>
  <c r="H118" i="1"/>
  <c r="I118" i="1"/>
  <c r="J118" i="1"/>
  <c r="K118" i="1"/>
  <c r="L118" i="1"/>
  <c r="M118" i="1"/>
  <c r="N118" i="1"/>
  <c r="F117" i="1"/>
  <c r="G117" i="1"/>
  <c r="H117" i="1"/>
  <c r="I117" i="1"/>
  <c r="J117" i="1"/>
  <c r="K117" i="1"/>
  <c r="L117" i="1"/>
  <c r="M117" i="1"/>
  <c r="N117" i="1"/>
  <c r="G116" i="1" l="1"/>
  <c r="H116" i="1" s="1"/>
  <c r="I116" i="1" s="1"/>
  <c r="J116" i="1" s="1"/>
  <c r="K116" i="1" s="1"/>
  <c r="L116" i="1" s="1"/>
  <c r="M116" i="1" s="1"/>
  <c r="N116" i="1" s="1"/>
  <c r="N20" i="1"/>
  <c r="M20" i="1"/>
  <c r="L20" i="1"/>
  <c r="K20" i="1"/>
  <c r="J20" i="1"/>
  <c r="I20" i="1"/>
  <c r="H20" i="1"/>
  <c r="G20" i="1"/>
  <c r="F20" i="1"/>
  <c r="E20" i="1"/>
  <c r="H68" i="1"/>
  <c r="I68" i="1" s="1"/>
  <c r="J68" i="1" s="1"/>
  <c r="K68" i="1" s="1"/>
  <c r="L68" i="1" s="1"/>
  <c r="M68" i="1" s="1"/>
  <c r="N68" i="1" s="1"/>
  <c r="F68" i="1"/>
  <c r="F116" i="1"/>
  <c r="E138" i="1"/>
  <c r="E132" i="1"/>
  <c r="E136" i="1" s="1"/>
  <c r="F110" i="1"/>
  <c r="G110" i="1" s="1"/>
  <c r="H110" i="1" s="1"/>
  <c r="I110" i="1" s="1"/>
  <c r="J110" i="1" s="1"/>
  <c r="K110" i="1" s="1"/>
  <c r="L110" i="1" s="1"/>
  <c r="M110" i="1" s="1"/>
  <c r="N110" i="1" s="1"/>
  <c r="F109" i="1"/>
  <c r="G109" i="1" s="1"/>
  <c r="H109" i="1" s="1"/>
  <c r="I109" i="1" s="1"/>
  <c r="J109" i="1" s="1"/>
  <c r="K109" i="1" s="1"/>
  <c r="L109" i="1" s="1"/>
  <c r="M109" i="1" s="1"/>
  <c r="N109" i="1" s="1"/>
  <c r="G108" i="1"/>
  <c r="H108" i="1" s="1"/>
  <c r="I108" i="1" s="1"/>
  <c r="J108" i="1" s="1"/>
  <c r="K108" i="1" s="1"/>
  <c r="L108" i="1" s="1"/>
  <c r="M108" i="1" s="1"/>
  <c r="N108" i="1" s="1"/>
  <c r="F108" i="1"/>
  <c r="F107" i="1"/>
  <c r="G107" i="1" s="1"/>
  <c r="H107" i="1" s="1"/>
  <c r="I107" i="1" s="1"/>
  <c r="J107" i="1" s="1"/>
  <c r="K107" i="1" s="1"/>
  <c r="L107" i="1" s="1"/>
  <c r="M107" i="1" s="1"/>
  <c r="N107" i="1" s="1"/>
  <c r="F106" i="1"/>
  <c r="G106" i="1" s="1"/>
  <c r="H106" i="1" s="1"/>
  <c r="I106" i="1" s="1"/>
  <c r="J106" i="1" s="1"/>
  <c r="K106" i="1" s="1"/>
  <c r="L106" i="1" s="1"/>
  <c r="M106" i="1" s="1"/>
  <c r="N106" i="1" s="1"/>
  <c r="F105" i="1"/>
  <c r="H104" i="1"/>
  <c r="G104" i="1"/>
  <c r="E104" i="1"/>
  <c r="E105" i="1" s="1"/>
  <c r="E113" i="1" s="1"/>
  <c r="G103" i="1"/>
  <c r="F103" i="1"/>
  <c r="E46" i="1"/>
  <c r="E31" i="1"/>
  <c r="F17" i="1"/>
  <c r="G17" i="1"/>
  <c r="H17" i="1"/>
  <c r="I17" i="1"/>
  <c r="J17" i="1"/>
  <c r="K17" i="1"/>
  <c r="L17" i="1"/>
  <c r="M17" i="1"/>
  <c r="N17" i="1"/>
  <c r="E17" i="1"/>
  <c r="F16" i="1"/>
  <c r="G16" i="1"/>
  <c r="H16" i="1"/>
  <c r="I16" i="1"/>
  <c r="J16" i="1"/>
  <c r="K16" i="1"/>
  <c r="L16" i="1"/>
  <c r="M16" i="1"/>
  <c r="N16" i="1"/>
  <c r="F15" i="1"/>
  <c r="G15" i="1"/>
  <c r="H15" i="1"/>
  <c r="I15" i="1"/>
  <c r="J15" i="1"/>
  <c r="K15" i="1"/>
  <c r="L15" i="1"/>
  <c r="M15" i="1"/>
  <c r="N15" i="1"/>
  <c r="E15" i="1"/>
  <c r="G7" i="1"/>
  <c r="F7" i="1"/>
  <c r="N7" i="1"/>
  <c r="M7" i="1"/>
  <c r="L7" i="1"/>
  <c r="K7" i="1"/>
  <c r="J7" i="1"/>
  <c r="I7" i="1"/>
  <c r="H7" i="1"/>
  <c r="E7" i="1"/>
  <c r="H56" i="1"/>
  <c r="G56" i="1"/>
  <c r="E56" i="1"/>
  <c r="E57" i="1" s="1"/>
  <c r="E65" i="1" s="1"/>
  <c r="F62" i="1"/>
  <c r="E84" i="1"/>
  <c r="E90" i="1" s="1"/>
  <c r="G62" i="1"/>
  <c r="H62" i="1" s="1"/>
  <c r="I62" i="1" s="1"/>
  <c r="J62" i="1" s="1"/>
  <c r="K62" i="1" s="1"/>
  <c r="L62" i="1" s="1"/>
  <c r="M62" i="1" s="1"/>
  <c r="N62" i="1" s="1"/>
  <c r="F61" i="1"/>
  <c r="G61" i="1" s="1"/>
  <c r="H61" i="1" s="1"/>
  <c r="I61" i="1" s="1"/>
  <c r="J61" i="1" s="1"/>
  <c r="K61" i="1" s="1"/>
  <c r="L61" i="1" s="1"/>
  <c r="M61" i="1" s="1"/>
  <c r="N61" i="1" s="1"/>
  <c r="F60" i="1"/>
  <c r="G60" i="1" s="1"/>
  <c r="H60" i="1" s="1"/>
  <c r="I60" i="1" s="1"/>
  <c r="J60" i="1" s="1"/>
  <c r="K60" i="1" s="1"/>
  <c r="L60" i="1" s="1"/>
  <c r="M60" i="1" s="1"/>
  <c r="N60" i="1" s="1"/>
  <c r="F59" i="1"/>
  <c r="G59" i="1" s="1"/>
  <c r="H59" i="1" s="1"/>
  <c r="I59" i="1" s="1"/>
  <c r="J59" i="1" s="1"/>
  <c r="K59" i="1" s="1"/>
  <c r="L59" i="1" s="1"/>
  <c r="M59" i="1" s="1"/>
  <c r="N59" i="1" s="1"/>
  <c r="F58" i="1"/>
  <c r="G58" i="1" s="1"/>
  <c r="H58" i="1" s="1"/>
  <c r="I58" i="1" s="1"/>
  <c r="J58" i="1" s="1"/>
  <c r="K58" i="1" s="1"/>
  <c r="L58" i="1" s="1"/>
  <c r="M58" i="1" s="1"/>
  <c r="N58" i="1" s="1"/>
  <c r="F55" i="1"/>
  <c r="F57" i="1" s="1"/>
  <c r="E44" i="1"/>
  <c r="E42" i="1"/>
  <c r="F113" i="1" l="1"/>
  <c r="F114" i="1" s="1"/>
  <c r="F115" i="1" s="1"/>
  <c r="F65" i="1"/>
  <c r="F66" i="1" s="1"/>
  <c r="F67" i="1" s="1"/>
  <c r="E66" i="1"/>
  <c r="E67" i="1" s="1"/>
  <c r="E69" i="1" s="1"/>
  <c r="E70" i="1" s="1"/>
  <c r="G105" i="1"/>
  <c r="G113" i="1" s="1"/>
  <c r="H103" i="1"/>
  <c r="E114" i="1"/>
  <c r="E115" i="1" s="1"/>
  <c r="E117" i="1" s="1"/>
  <c r="E118" i="1" s="1"/>
  <c r="G55" i="1"/>
  <c r="G57" i="1" s="1"/>
  <c r="G65" i="1" s="1"/>
  <c r="E88" i="1"/>
  <c r="E38" i="1"/>
  <c r="E16" i="1"/>
  <c r="G66" i="1" l="1"/>
  <c r="G67" i="1" s="1"/>
  <c r="H105" i="1"/>
  <c r="H113" i="1" s="1"/>
  <c r="I103" i="1"/>
  <c r="G114" i="1"/>
  <c r="G115" i="1" s="1"/>
  <c r="H55" i="1"/>
  <c r="H57" i="1" s="1"/>
  <c r="H65" i="1" s="1"/>
  <c r="E19" i="1"/>
  <c r="F12" i="1"/>
  <c r="G12" i="1" s="1"/>
  <c r="H12" i="1" s="1"/>
  <c r="I12" i="1" s="1"/>
  <c r="J12" i="1" s="1"/>
  <c r="K12" i="1" s="1"/>
  <c r="L12" i="1" s="1"/>
  <c r="M12" i="1" s="1"/>
  <c r="N12" i="1" s="1"/>
  <c r="F11" i="1"/>
  <c r="G11" i="1" s="1"/>
  <c r="H11" i="1" s="1"/>
  <c r="I11" i="1" s="1"/>
  <c r="J11" i="1" s="1"/>
  <c r="K11" i="1" s="1"/>
  <c r="L11" i="1" s="1"/>
  <c r="M11" i="1" s="1"/>
  <c r="N11" i="1" s="1"/>
  <c r="F10" i="1"/>
  <c r="G10" i="1" s="1"/>
  <c r="H10" i="1" s="1"/>
  <c r="I10" i="1" s="1"/>
  <c r="J10" i="1" s="1"/>
  <c r="K10" i="1" s="1"/>
  <c r="L10" i="1" s="1"/>
  <c r="M10" i="1" s="1"/>
  <c r="N10" i="1" s="1"/>
  <c r="F9" i="1"/>
  <c r="G9" i="1" s="1"/>
  <c r="H9" i="1" s="1"/>
  <c r="I9" i="1" s="1"/>
  <c r="J9" i="1" s="1"/>
  <c r="K9" i="1" s="1"/>
  <c r="L9" i="1" s="1"/>
  <c r="M9" i="1" s="1"/>
  <c r="N9" i="1" s="1"/>
  <c r="F8" i="1"/>
  <c r="G8" i="1" s="1"/>
  <c r="H8" i="1" s="1"/>
  <c r="I8" i="1" s="1"/>
  <c r="J8" i="1" s="1"/>
  <c r="K8" i="1" s="1"/>
  <c r="L8" i="1" s="1"/>
  <c r="M8" i="1" s="1"/>
  <c r="N8" i="1" s="1"/>
  <c r="F5" i="1"/>
  <c r="H66" i="1" l="1"/>
  <c r="H67" i="1" s="1"/>
  <c r="I105" i="1"/>
  <c r="I113" i="1" s="1"/>
  <c r="J103" i="1"/>
  <c r="H114" i="1"/>
  <c r="H115" i="1" s="1"/>
  <c r="F69" i="1"/>
  <c r="F70" i="1" s="1"/>
  <c r="I55" i="1"/>
  <c r="I57" i="1" s="1"/>
  <c r="I65" i="1" s="1"/>
  <c r="F19" i="1"/>
  <c r="G5" i="1"/>
  <c r="I66" i="1" l="1"/>
  <c r="I67" i="1" s="1"/>
  <c r="K103" i="1"/>
  <c r="J105" i="1"/>
  <c r="J113" i="1" s="1"/>
  <c r="I114" i="1"/>
  <c r="I115" i="1" s="1"/>
  <c r="G69" i="1"/>
  <c r="G70" i="1" s="1"/>
  <c r="J55" i="1"/>
  <c r="J57" i="1" s="1"/>
  <c r="J65" i="1" s="1"/>
  <c r="H5" i="1"/>
  <c r="J66" i="1" l="1"/>
  <c r="J67" i="1" s="1"/>
  <c r="J114" i="1"/>
  <c r="J115" i="1" s="1"/>
  <c r="K105" i="1"/>
  <c r="K113" i="1" s="1"/>
  <c r="L103" i="1"/>
  <c r="H69" i="1"/>
  <c r="H70" i="1" s="1"/>
  <c r="K55" i="1"/>
  <c r="K57" i="1" s="1"/>
  <c r="K65" i="1" s="1"/>
  <c r="G19" i="1"/>
  <c r="I5" i="1"/>
  <c r="H19" i="1"/>
  <c r="K66" i="1" l="1"/>
  <c r="K67" i="1" s="1"/>
  <c r="L105" i="1"/>
  <c r="L113" i="1" s="1"/>
  <c r="M103" i="1"/>
  <c r="K114" i="1"/>
  <c r="K115" i="1" s="1"/>
  <c r="I69" i="1"/>
  <c r="I70" i="1" s="1"/>
  <c r="L55" i="1"/>
  <c r="L57" i="1" s="1"/>
  <c r="L65" i="1" s="1"/>
  <c r="J5" i="1"/>
  <c r="L66" i="1" l="1"/>
  <c r="L67" i="1" s="1"/>
  <c r="M105" i="1"/>
  <c r="M113" i="1" s="1"/>
  <c r="N103" i="1"/>
  <c r="N105" i="1" s="1"/>
  <c r="N113" i="1" s="1"/>
  <c r="L114" i="1"/>
  <c r="L115" i="1" s="1"/>
  <c r="J69" i="1"/>
  <c r="J70" i="1" s="1"/>
  <c r="M55" i="1"/>
  <c r="M57" i="1" s="1"/>
  <c r="M65" i="1" s="1"/>
  <c r="K5" i="1"/>
  <c r="I19" i="1"/>
  <c r="M66" i="1" l="1"/>
  <c r="M67" i="1" s="1"/>
  <c r="N114" i="1"/>
  <c r="N115" i="1" s="1"/>
  <c r="M114" i="1"/>
  <c r="M115" i="1" s="1"/>
  <c r="K69" i="1"/>
  <c r="K70" i="1" s="1"/>
  <c r="N55" i="1"/>
  <c r="N57" i="1" s="1"/>
  <c r="N65" i="1" s="1"/>
  <c r="L5" i="1"/>
  <c r="J19" i="1"/>
  <c r="N66" i="1" l="1"/>
  <c r="N67" i="1" s="1"/>
  <c r="E74" i="1" s="1"/>
  <c r="E77" i="1" s="1"/>
  <c r="E122" i="1"/>
  <c r="E125" i="1" s="1"/>
  <c r="E135" i="1" s="1"/>
  <c r="E140" i="1" s="1"/>
  <c r="L69" i="1"/>
  <c r="L70" i="1" s="1"/>
  <c r="K19" i="1"/>
  <c r="M5" i="1"/>
  <c r="L19" i="1"/>
  <c r="M69" i="1" l="1"/>
  <c r="M70" i="1" s="1"/>
  <c r="N69" i="1"/>
  <c r="N70" i="1" s="1"/>
  <c r="E87" i="1"/>
  <c r="E92" i="1" s="1"/>
  <c r="N5" i="1"/>
  <c r="E28" i="1" s="1"/>
  <c r="N19" i="1" l="1"/>
  <c r="E41" i="1"/>
  <c r="M19" i="1"/>
</calcChain>
</file>

<file path=xl/sharedStrings.xml><?xml version="1.0" encoding="utf-8"?>
<sst xmlns="http://schemas.openxmlformats.org/spreadsheetml/2006/main" count="111" uniqueCount="47">
  <si>
    <t xml:space="preserve">Income statement </t>
  </si>
  <si>
    <t xml:space="preserve">Sales </t>
  </si>
  <si>
    <t>Year</t>
  </si>
  <si>
    <t xml:space="preserve">Wages </t>
  </si>
  <si>
    <t>Repairs</t>
  </si>
  <si>
    <t>Power</t>
  </si>
  <si>
    <t xml:space="preserve">sales and Marketing </t>
  </si>
  <si>
    <t xml:space="preserve">Others </t>
  </si>
  <si>
    <t xml:space="preserve">Depreciation of building </t>
  </si>
  <si>
    <t xml:space="preserve">Depreciation of plant </t>
  </si>
  <si>
    <t xml:space="preserve">Tax </t>
  </si>
  <si>
    <t>PAT</t>
  </si>
  <si>
    <t>EPS = EATOSH/No. of shares</t>
  </si>
  <si>
    <t xml:space="preserve">No. osf shares </t>
  </si>
  <si>
    <t>cost of capital analysis</t>
  </si>
  <si>
    <t>WACC = KeWe +KdWd</t>
  </si>
  <si>
    <t>ke</t>
  </si>
  <si>
    <t>we</t>
  </si>
  <si>
    <t>Kd</t>
  </si>
  <si>
    <t>Wd</t>
  </si>
  <si>
    <t>Equity</t>
  </si>
  <si>
    <t>Debt</t>
  </si>
  <si>
    <t>Total</t>
  </si>
  <si>
    <t>Ke = do(1+g)/po</t>
  </si>
  <si>
    <t>g = (594/151)^9</t>
  </si>
  <si>
    <t>Po</t>
  </si>
  <si>
    <t>do   = PAT/No. of shares</t>
  </si>
  <si>
    <t>with share buyback of 3000</t>
  </si>
  <si>
    <t>net income</t>
  </si>
  <si>
    <t>Bonds(returns)</t>
  </si>
  <si>
    <t>500000 BUYBACK OF SHARES</t>
  </si>
  <si>
    <t>Cange strategies  after the sixth year</t>
  </si>
  <si>
    <t>warning</t>
  </si>
  <si>
    <t>Cange strategies  after the fouth year</t>
  </si>
  <si>
    <t>EBIT</t>
  </si>
  <si>
    <t>EBIT/EPS</t>
  </si>
  <si>
    <t>NO Change in ratio</t>
  </si>
  <si>
    <t xml:space="preserve"> The figures remained unchanged for the first year. The number of shares declined from the second year to the 10 year by 55000000- (5000000/2.8) per annum</t>
  </si>
  <si>
    <t xml:space="preserve">In the second table  the number of interest changed from the second year to the 10th at a rate of (6%) also did the bound price from 7000000 to 8500000. </t>
  </si>
  <si>
    <t>The figures remained unchanged for the first year. The number of shares declined from the second year to the 10 year by 55000000- (3000000/2.8) per annum</t>
  </si>
  <si>
    <t>in the third table  the number of interest changed from the second year to the 10th at a rate of (6%) also did the bound price from 7000000 to 8500000.</t>
  </si>
  <si>
    <t>TABLE ONE</t>
  </si>
  <si>
    <t>NORMAL FINANCIAL  YEARS</t>
  </si>
  <si>
    <t>TABLE TWO</t>
  </si>
  <si>
    <t>WITH 300000 SHARES BUY BACK</t>
  </si>
  <si>
    <t>WITH 5000000 SHARES BUY BACK</t>
  </si>
  <si>
    <t>TABLE 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</si>
</sst>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9" fontId="0" fillId="0" borderId="1" xfId="0" applyNumberFormat="1" applyBorder="1"/>
    <xf numFmtId="10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" xfId="0" applyFont="1" applyBorder="1"/>
    <xf numFmtId="0" fontId="3" fillId="4" borderId="1" xfId="0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" fillId="0" borderId="13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Sheet1!$D$70</c:f>
              <c:strCache>
                <c:ptCount val="1"/>
                <c:pt idx="0">
                  <c:v>EBIT/EPS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Sheet1!$E$70:$N$70</c:f>
              <c:numCache>
                <c:formatCode>General</c:formatCode>
                <c:ptCount val="10"/>
                <c:pt idx="0">
                  <c:v>7638.8888888888896</c:v>
                </c:pt>
                <c:pt idx="1">
                  <c:v>6150.7936507936502</c:v>
                </c:pt>
                <c:pt idx="2">
                  <c:v>6150</c:v>
                </c:pt>
                <c:pt idx="3">
                  <c:v>4661.9047619047615</c:v>
                </c:pt>
                <c:pt idx="4">
                  <c:v>3173.8095238095234</c:v>
                </c:pt>
                <c:pt idx="5">
                  <c:v>1685.7142857142853</c:v>
                </c:pt>
                <c:pt idx="6">
                  <c:v>197.61904761904691</c:v>
                </c:pt>
                <c:pt idx="7">
                  <c:v>-1290.4761904761915</c:v>
                </c:pt>
                <c:pt idx="8">
                  <c:v>-2778.5714285714298</c:v>
                </c:pt>
                <c:pt idx="9">
                  <c:v>-4266.6666666666688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0-4C65-8159-6B36EB15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518232"/>
        <c:axId val="672527088"/>
        <c:axId val="0"/>
      </c:bar3DChart>
      <c:catAx>
        <c:axId val="672518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27088"/>
        <c:crosses val="autoZero"/>
        <c:auto val="1"/>
        <c:lblAlgn val="ctr"/>
        <c:lblOffset val="100"/>
        <c:noMultiLvlLbl val="0"/>
      </c:catAx>
      <c:valAx>
        <c:axId val="6725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1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Sheet1!$D$20</c:f>
              <c:strCache>
                <c:ptCount val="1"/>
                <c:pt idx="0">
                  <c:v>EBIT/EPS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Sheet1!$E$20:$N$20</c:f>
              <c:numCache>
                <c:formatCode>General</c:formatCode>
                <c:ptCount val="10"/>
                <c:pt idx="0">
                  <c:v>7638.8888888888878</c:v>
                </c:pt>
                <c:pt idx="1">
                  <c:v>7638.8888888888887</c:v>
                </c:pt>
                <c:pt idx="2">
                  <c:v>7638.8888888888887</c:v>
                </c:pt>
                <c:pt idx="3">
                  <c:v>7638.8888888888905</c:v>
                </c:pt>
                <c:pt idx="4">
                  <c:v>7638.8888888888896</c:v>
                </c:pt>
                <c:pt idx="5">
                  <c:v>7638.8888888888896</c:v>
                </c:pt>
                <c:pt idx="6">
                  <c:v>7638.8888888888896</c:v>
                </c:pt>
                <c:pt idx="7">
                  <c:v>7638.8888888888896</c:v>
                </c:pt>
                <c:pt idx="8">
                  <c:v>7638.8888888888896</c:v>
                </c:pt>
                <c:pt idx="9">
                  <c:v>7638.8888888888896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4-4238-91D6-7FA3B286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415712"/>
        <c:axId val="557414728"/>
      </c:lineChart>
      <c:catAx>
        <c:axId val="55741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14728"/>
        <c:crosses val="autoZero"/>
        <c:auto val="1"/>
        <c:lblAlgn val="ctr"/>
        <c:lblOffset val="100"/>
        <c:noMultiLvlLbl val="0"/>
      </c:catAx>
      <c:valAx>
        <c:axId val="557414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41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Sheet1!$D$118</c:f>
              <c:strCache>
                <c:ptCount val="1"/>
                <c:pt idx="0">
                  <c:v>EBIT/EPS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Sheet1!$E$118:$N$118</c:f>
              <c:numCache>
                <c:formatCode>General</c:formatCode>
                <c:ptCount val="10"/>
                <c:pt idx="0">
                  <c:v>7638.8888888888905</c:v>
                </c:pt>
                <c:pt idx="1">
                  <c:v>5158.730158730159</c:v>
                </c:pt>
                <c:pt idx="2">
                  <c:v>2678.5714285714289</c:v>
                </c:pt>
                <c:pt idx="3">
                  <c:v>198.41269841269815</c:v>
                </c:pt>
                <c:pt idx="4">
                  <c:v>-2281.7460317460323</c:v>
                </c:pt>
                <c:pt idx="5">
                  <c:v>-4761.9047619047624</c:v>
                </c:pt>
                <c:pt idx="6">
                  <c:v>-7242.0634920634939</c:v>
                </c:pt>
                <c:pt idx="7">
                  <c:v>-9722.2222222222226</c:v>
                </c:pt>
                <c:pt idx="8">
                  <c:v>-12202.380952380952</c:v>
                </c:pt>
                <c:pt idx="9">
                  <c:v>-14682.539682539684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F-44B1-9D04-B82052A1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1698720"/>
        <c:axId val="551702656"/>
        <c:axId val="0"/>
      </c:bar3DChart>
      <c:catAx>
        <c:axId val="551698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702656"/>
        <c:crosses val="autoZero"/>
        <c:auto val="1"/>
        <c:lblAlgn val="ctr"/>
        <c:lblOffset val="100"/>
        <c:noMultiLvlLbl val="0"/>
      </c:catAx>
      <c:valAx>
        <c:axId val="55170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69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71</xdr:row>
      <xdr:rowOff>157162</xdr:rowOff>
    </xdr:from>
    <xdr:to>
      <xdr:col>14</xdr:col>
      <xdr:colOff>66675</xdr:colOff>
      <xdr:row>86</xdr:row>
      <xdr:rowOff>42862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CC9A1B-67B8-4926-AA39-392B134EC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25</xdr:row>
      <xdr:rowOff>33337</xdr:rowOff>
    </xdr:from>
    <xdr:to>
      <xdr:col>13</xdr:col>
      <xdr:colOff>466725</xdr:colOff>
      <xdr:row>39</xdr:row>
      <xdr:rowOff>109537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D1EA72-86C4-4A96-8BBC-930F7CB33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133350</xdr:colOff>
      <xdr:row>120</xdr:row>
      <xdr:rowOff>52387</xdr:rowOff>
    </xdr:from>
    <xdr:to>
      <xdr:col>13</xdr:col>
      <xdr:colOff>438150</xdr:colOff>
      <xdr:row>134</xdr:row>
      <xdr:rowOff>128587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1C95D2E-499B-4C8F-B105-131D08F2C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54"/>
  <sheetViews>
    <sheetView tabSelected="1" topLeftCell="C76" workbookViewId="0">
      <selection activeCell="D20" sqref="D20:N20"/>
    </sheetView>
  </sheetViews>
  <sheetFormatPr defaultRowHeight="15" x14ac:dyDescent="0.25"/>
  <cols>
    <col min="3" max="3" width="8" customWidth="1"/>
    <col min="4" max="4" width="25.85546875" customWidth="1"/>
    <col min="7" max="7" width="10.7109375" customWidth="1"/>
    <col min="8" max="8" width="9.85546875" customWidth="1"/>
  </cols>
  <sheetData>
    <row r="2" spans="4:15" x14ac:dyDescent="0.25">
      <c r="D2" s="3" t="s">
        <v>41</v>
      </c>
      <c r="E2" s="29" t="s">
        <v>42</v>
      </c>
      <c r="F2" s="30"/>
      <c r="G2" s="31"/>
    </row>
    <row r="3" spans="4:15" ht="15.75" x14ac:dyDescent="0.25">
      <c r="D3" s="2"/>
      <c r="E3" s="2"/>
      <c r="F3" s="2"/>
      <c r="G3" s="32" t="s">
        <v>0</v>
      </c>
      <c r="H3" s="32"/>
      <c r="I3" s="32"/>
      <c r="J3" s="32"/>
      <c r="K3" s="32"/>
      <c r="L3" s="2"/>
      <c r="M3" s="2"/>
      <c r="N3" s="2"/>
      <c r="O3" s="2"/>
    </row>
    <row r="4" spans="4:15" x14ac:dyDescent="0.25">
      <c r="D4" s="3" t="s">
        <v>2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2"/>
    </row>
    <row r="5" spans="4:15" x14ac:dyDescent="0.25">
      <c r="D5" s="3" t="s">
        <v>1</v>
      </c>
      <c r="E5" s="4">
        <v>8700</v>
      </c>
      <c r="F5" s="2">
        <f>E5*103%</f>
        <v>8961</v>
      </c>
      <c r="G5" s="2">
        <f t="shared" ref="G5:I5" si="0">F5*103%</f>
        <v>9229.83</v>
      </c>
      <c r="H5" s="2">
        <f t="shared" si="0"/>
        <v>9506.7249000000011</v>
      </c>
      <c r="I5" s="2">
        <f t="shared" si="0"/>
        <v>9791.926647000002</v>
      </c>
      <c r="J5" s="2">
        <f>I5*102%</f>
        <v>9987.7651799400028</v>
      </c>
      <c r="K5" s="2">
        <f t="shared" ref="K5:N5" si="1">J5*102%</f>
        <v>10187.520483538803</v>
      </c>
      <c r="L5" s="2">
        <f t="shared" si="1"/>
        <v>10391.270893209579</v>
      </c>
      <c r="M5" s="2">
        <f t="shared" si="1"/>
        <v>10599.09631107377</v>
      </c>
      <c r="N5" s="2">
        <f t="shared" si="1"/>
        <v>10811.078237295245</v>
      </c>
      <c r="O5" s="2"/>
    </row>
    <row r="6" spans="4:15" x14ac:dyDescent="0.25">
      <c r="D6" s="3" t="s">
        <v>29</v>
      </c>
      <c r="E6" s="4">
        <v>315</v>
      </c>
      <c r="F6" s="2">
        <v>420</v>
      </c>
      <c r="G6" s="2">
        <v>865.2</v>
      </c>
      <c r="H6" s="2">
        <v>1337.1120000000001</v>
      </c>
      <c r="I6" s="2">
        <v>1837.338</v>
      </c>
      <c r="J6" s="2">
        <v>2367.5790000000002</v>
      </c>
      <c r="K6" s="2">
        <v>2929.6329999999998</v>
      </c>
      <c r="L6" s="2">
        <v>3525.4112</v>
      </c>
      <c r="M6" s="2">
        <v>4156.9369999999999</v>
      </c>
      <c r="N6" s="2">
        <v>4826.3530000000001</v>
      </c>
      <c r="O6" s="2"/>
    </row>
    <row r="7" spans="4:15" x14ac:dyDescent="0.25">
      <c r="D7" s="3" t="s">
        <v>28</v>
      </c>
      <c r="E7" s="5">
        <f>SUM(E5:E6)</f>
        <v>9015</v>
      </c>
      <c r="F7" s="3">
        <f t="shared" ref="F7" si="2">SUM(F5:F6)</f>
        <v>9381</v>
      </c>
      <c r="G7" s="3">
        <f t="shared" ref="G7" si="3">SUM(G5:G6)</f>
        <v>10095.030000000001</v>
      </c>
      <c r="H7" s="3">
        <f t="shared" ref="H7" si="4">SUM(H5:H6)</f>
        <v>10843.836900000002</v>
      </c>
      <c r="I7" s="3">
        <f t="shared" ref="I7" si="5">SUM(I5:I6)</f>
        <v>11629.264647000002</v>
      </c>
      <c r="J7" s="3">
        <f t="shared" ref="J7" si="6">SUM(J5:J6)</f>
        <v>12355.344179940003</v>
      </c>
      <c r="K7" s="3">
        <f t="shared" ref="K7" si="7">SUM(K5:K6)</f>
        <v>13117.153483538803</v>
      </c>
      <c r="L7" s="3">
        <f t="shared" ref="L7" si="8">SUM(L5:L6)</f>
        <v>13916.68209320958</v>
      </c>
      <c r="M7" s="3">
        <f t="shared" ref="M7" si="9">SUM(M5:M6)</f>
        <v>14756.03331107377</v>
      </c>
      <c r="N7" s="3">
        <f>SUM(N5:N6)</f>
        <v>15637.431237295245</v>
      </c>
      <c r="O7" s="2"/>
    </row>
    <row r="8" spans="4:15" x14ac:dyDescent="0.25">
      <c r="D8" s="3" t="s">
        <v>3</v>
      </c>
      <c r="E8" s="2">
        <v>5000</v>
      </c>
      <c r="F8" s="2">
        <f>E8*102%</f>
        <v>5100</v>
      </c>
      <c r="G8" s="2">
        <f t="shared" ref="G8:N8" si="10">F8*102%</f>
        <v>5202</v>
      </c>
      <c r="H8" s="2">
        <f t="shared" si="10"/>
        <v>5306.04</v>
      </c>
      <c r="I8" s="2">
        <f t="shared" si="10"/>
        <v>5412.1607999999997</v>
      </c>
      <c r="J8" s="2">
        <f t="shared" si="10"/>
        <v>5520.4040159999995</v>
      </c>
      <c r="K8" s="2">
        <f t="shared" si="10"/>
        <v>5630.8120963199999</v>
      </c>
      <c r="L8" s="2">
        <f t="shared" si="10"/>
        <v>5743.4283382464</v>
      </c>
      <c r="M8" s="2">
        <f t="shared" si="10"/>
        <v>5858.2969050113279</v>
      </c>
      <c r="N8" s="2">
        <f t="shared" si="10"/>
        <v>5975.4628431115543</v>
      </c>
      <c r="O8" s="2"/>
    </row>
    <row r="9" spans="4:15" x14ac:dyDescent="0.25">
      <c r="D9" s="3" t="s">
        <v>4</v>
      </c>
      <c r="E9" s="2">
        <v>450</v>
      </c>
      <c r="F9" s="2">
        <f>E9*103%</f>
        <v>463.5</v>
      </c>
      <c r="G9" s="2">
        <f t="shared" ref="G9:N9" si="11">F9*103%</f>
        <v>477.40500000000003</v>
      </c>
      <c r="H9" s="2">
        <f t="shared" si="11"/>
        <v>491.72715000000005</v>
      </c>
      <c r="I9" s="2">
        <f t="shared" si="11"/>
        <v>506.47896450000007</v>
      </c>
      <c r="J9" s="2">
        <f t="shared" si="11"/>
        <v>521.67333343500013</v>
      </c>
      <c r="K9" s="2">
        <f t="shared" si="11"/>
        <v>537.32353343805016</v>
      </c>
      <c r="L9" s="2">
        <f t="shared" si="11"/>
        <v>553.44323944119174</v>
      </c>
      <c r="M9" s="2">
        <f t="shared" si="11"/>
        <v>570.04653662442752</v>
      </c>
      <c r="N9" s="2">
        <f t="shared" si="11"/>
        <v>587.14793272316035</v>
      </c>
      <c r="O9" s="2"/>
    </row>
    <row r="10" spans="4:15" x14ac:dyDescent="0.25">
      <c r="D10" s="3" t="s">
        <v>5</v>
      </c>
      <c r="E10" s="2">
        <v>330</v>
      </c>
      <c r="F10" s="2">
        <f>E10*104%</f>
        <v>343.2</v>
      </c>
      <c r="G10" s="2">
        <f t="shared" ref="G10:N10" si="12">F10*104%</f>
        <v>356.928</v>
      </c>
      <c r="H10" s="2">
        <f t="shared" si="12"/>
        <v>371.20512000000002</v>
      </c>
      <c r="I10" s="2">
        <f t="shared" si="12"/>
        <v>386.05332480000004</v>
      </c>
      <c r="J10" s="2">
        <f t="shared" si="12"/>
        <v>401.49545779200008</v>
      </c>
      <c r="K10" s="2">
        <f t="shared" si="12"/>
        <v>417.55527610368011</v>
      </c>
      <c r="L10" s="2">
        <f t="shared" si="12"/>
        <v>434.25748714782736</v>
      </c>
      <c r="M10" s="2">
        <f t="shared" si="12"/>
        <v>451.62778663374047</v>
      </c>
      <c r="N10" s="2">
        <f t="shared" si="12"/>
        <v>469.69289809909009</v>
      </c>
      <c r="O10" s="2"/>
    </row>
    <row r="11" spans="4:15" x14ac:dyDescent="0.25">
      <c r="D11" s="3" t="s">
        <v>6</v>
      </c>
      <c r="E11" s="2">
        <v>1100</v>
      </c>
      <c r="F11" s="2">
        <f>E11*102%</f>
        <v>1122</v>
      </c>
      <c r="G11" s="2">
        <f t="shared" ref="G11:N11" si="13">F11*102%</f>
        <v>1144.44</v>
      </c>
      <c r="H11" s="2">
        <f t="shared" si="13"/>
        <v>1167.3288</v>
      </c>
      <c r="I11" s="2">
        <f t="shared" si="13"/>
        <v>1190.6753759999999</v>
      </c>
      <c r="J11" s="2">
        <f t="shared" si="13"/>
        <v>1214.4888835199999</v>
      </c>
      <c r="K11" s="2">
        <f t="shared" si="13"/>
        <v>1238.7786611904</v>
      </c>
      <c r="L11" s="2">
        <f t="shared" si="13"/>
        <v>1263.5542344142082</v>
      </c>
      <c r="M11" s="2">
        <f t="shared" si="13"/>
        <v>1288.8253191024924</v>
      </c>
      <c r="N11" s="2">
        <f t="shared" si="13"/>
        <v>1314.6018254845421</v>
      </c>
      <c r="O11" s="2"/>
    </row>
    <row r="12" spans="4:15" x14ac:dyDescent="0.25">
      <c r="D12" s="3" t="s">
        <v>7</v>
      </c>
      <c r="E12" s="2">
        <v>50</v>
      </c>
      <c r="F12" s="2">
        <f>E12*105%</f>
        <v>52.5</v>
      </c>
      <c r="G12" s="2">
        <f t="shared" ref="G12:N12" si="14">F12*105%</f>
        <v>55.125</v>
      </c>
      <c r="H12" s="2">
        <f t="shared" si="14"/>
        <v>57.881250000000001</v>
      </c>
      <c r="I12" s="2">
        <f t="shared" si="14"/>
        <v>60.775312500000005</v>
      </c>
      <c r="J12" s="2">
        <f t="shared" si="14"/>
        <v>63.814078125000009</v>
      </c>
      <c r="K12" s="2">
        <f t="shared" si="14"/>
        <v>67.004782031250016</v>
      </c>
      <c r="L12" s="2">
        <f t="shared" si="14"/>
        <v>70.355021132812524</v>
      </c>
      <c r="M12" s="2">
        <f t="shared" si="14"/>
        <v>73.872772189453158</v>
      </c>
      <c r="N12" s="2">
        <f t="shared" si="14"/>
        <v>77.566410798925816</v>
      </c>
      <c r="O12" s="2"/>
    </row>
    <row r="13" spans="4:15" x14ac:dyDescent="0.25">
      <c r="D13" s="3" t="s">
        <v>8</v>
      </c>
      <c r="E13" s="2">
        <v>120</v>
      </c>
      <c r="F13" s="2">
        <v>120</v>
      </c>
      <c r="G13" s="2">
        <v>120</v>
      </c>
      <c r="H13" s="2">
        <v>120</v>
      </c>
      <c r="I13" s="2">
        <v>120</v>
      </c>
      <c r="J13" s="2">
        <v>120</v>
      </c>
      <c r="K13" s="2">
        <v>120</v>
      </c>
      <c r="L13" s="2">
        <v>120</v>
      </c>
      <c r="M13" s="2">
        <v>120</v>
      </c>
      <c r="N13" s="2">
        <v>120</v>
      </c>
      <c r="O13" s="2"/>
    </row>
    <row r="14" spans="4:15" x14ac:dyDescent="0.25">
      <c r="D14" s="3" t="s">
        <v>9</v>
      </c>
      <c r="E14" s="2">
        <v>1440</v>
      </c>
      <c r="F14" s="2">
        <v>1440</v>
      </c>
      <c r="G14" s="2">
        <v>1440</v>
      </c>
      <c r="H14" s="2">
        <v>1440</v>
      </c>
      <c r="I14" s="2">
        <v>1440</v>
      </c>
      <c r="J14" s="2">
        <v>1440</v>
      </c>
      <c r="K14" s="2">
        <v>1440</v>
      </c>
      <c r="L14" s="2">
        <v>1440</v>
      </c>
      <c r="M14" s="2">
        <v>1440</v>
      </c>
      <c r="N14" s="2">
        <v>1440</v>
      </c>
      <c r="O14" s="2"/>
    </row>
    <row r="15" spans="4:15" x14ac:dyDescent="0.25">
      <c r="D15" s="3" t="s">
        <v>34</v>
      </c>
      <c r="E15" s="4">
        <f>E7-SUM(E8:E14)</f>
        <v>525</v>
      </c>
      <c r="F15" s="4">
        <f t="shared" ref="F15:N15" si="15">F7-SUM(F8:F14)</f>
        <v>739.79999999999927</v>
      </c>
      <c r="G15" s="4">
        <f t="shared" si="15"/>
        <v>1299.1320000000014</v>
      </c>
      <c r="H15" s="4">
        <f t="shared" si="15"/>
        <v>1889.6545800000022</v>
      </c>
      <c r="I15" s="4">
        <f t="shared" si="15"/>
        <v>2513.1208692000018</v>
      </c>
      <c r="J15" s="4">
        <f t="shared" si="15"/>
        <v>3073.4684110680028</v>
      </c>
      <c r="K15" s="4">
        <f t="shared" si="15"/>
        <v>3665.679134455424</v>
      </c>
      <c r="L15" s="4">
        <f t="shared" si="15"/>
        <v>4291.6437728271394</v>
      </c>
      <c r="M15" s="4">
        <f t="shared" si="15"/>
        <v>4953.3639915123276</v>
      </c>
      <c r="N15" s="4">
        <f t="shared" si="15"/>
        <v>5652.9593270779733</v>
      </c>
      <c r="O15" s="2"/>
    </row>
    <row r="16" spans="4:15" x14ac:dyDescent="0.25">
      <c r="D16" s="3" t="s">
        <v>10</v>
      </c>
      <c r="E16" s="2">
        <f>E15*28%</f>
        <v>147</v>
      </c>
      <c r="F16" s="2">
        <f t="shared" ref="F16:N16" si="16">F15*28%</f>
        <v>207.14399999999981</v>
      </c>
      <c r="G16" s="2">
        <f t="shared" si="16"/>
        <v>363.75696000000045</v>
      </c>
      <c r="H16" s="2">
        <f t="shared" si="16"/>
        <v>529.10328240000069</v>
      </c>
      <c r="I16" s="2">
        <f t="shared" si="16"/>
        <v>703.6738433760006</v>
      </c>
      <c r="J16" s="2">
        <f t="shared" si="16"/>
        <v>860.57115509904088</v>
      </c>
      <c r="K16" s="2">
        <f t="shared" si="16"/>
        <v>1026.3901576475189</v>
      </c>
      <c r="L16" s="2">
        <f t="shared" si="16"/>
        <v>1201.6602563915992</v>
      </c>
      <c r="M16" s="2">
        <f t="shared" si="16"/>
        <v>1386.9419176234519</v>
      </c>
      <c r="N16" s="2">
        <f t="shared" si="16"/>
        <v>1582.8286115818328</v>
      </c>
      <c r="O16" s="2"/>
    </row>
    <row r="17" spans="4:17" x14ac:dyDescent="0.25">
      <c r="D17" s="3" t="s">
        <v>11</v>
      </c>
      <c r="E17" s="4">
        <f>E15-E16</f>
        <v>378</v>
      </c>
      <c r="F17" s="4">
        <f t="shared" ref="F17:N17" si="17">F15-F16</f>
        <v>532.65599999999949</v>
      </c>
      <c r="G17" s="4">
        <f t="shared" si="17"/>
        <v>935.37504000000104</v>
      </c>
      <c r="H17" s="4">
        <f t="shared" si="17"/>
        <v>1360.5512976000014</v>
      </c>
      <c r="I17" s="4">
        <f t="shared" si="17"/>
        <v>1809.4470258240012</v>
      </c>
      <c r="J17" s="4">
        <f t="shared" si="17"/>
        <v>2212.8972559689619</v>
      </c>
      <c r="K17" s="4">
        <f t="shared" si="17"/>
        <v>2639.2889768079049</v>
      </c>
      <c r="L17" s="4">
        <f t="shared" si="17"/>
        <v>3089.98351643554</v>
      </c>
      <c r="M17" s="4">
        <f t="shared" si="17"/>
        <v>3566.4220738888757</v>
      </c>
      <c r="N17" s="4">
        <f t="shared" si="17"/>
        <v>4070.1307154961405</v>
      </c>
      <c r="O17" s="2"/>
    </row>
    <row r="18" spans="4:17" x14ac:dyDescent="0.25">
      <c r="D18" s="3" t="s">
        <v>13</v>
      </c>
      <c r="E18" s="4">
        <v>5500</v>
      </c>
      <c r="F18" s="4">
        <v>5500</v>
      </c>
      <c r="G18" s="4">
        <v>5500</v>
      </c>
      <c r="H18" s="4">
        <v>5500</v>
      </c>
      <c r="I18" s="4">
        <v>5500</v>
      </c>
      <c r="J18" s="4">
        <v>5500</v>
      </c>
      <c r="K18" s="4">
        <v>5500</v>
      </c>
      <c r="L18" s="4">
        <v>5500</v>
      </c>
      <c r="M18" s="4">
        <v>5500</v>
      </c>
      <c r="N18" s="4">
        <v>5500</v>
      </c>
      <c r="O18" s="4"/>
    </row>
    <row r="19" spans="4:17" x14ac:dyDescent="0.25">
      <c r="D19" s="3" t="s">
        <v>12</v>
      </c>
      <c r="E19" s="2">
        <f>E17/E18</f>
        <v>6.8727272727272734E-2</v>
      </c>
      <c r="F19" s="2">
        <f t="shared" ref="F19:N19" si="18">F17/F18</f>
        <v>9.6846545454545366E-2</v>
      </c>
      <c r="G19" s="2">
        <f t="shared" si="18"/>
        <v>0.17006818909090929</v>
      </c>
      <c r="H19" s="2">
        <f t="shared" si="18"/>
        <v>0.24737296320000024</v>
      </c>
      <c r="I19" s="2">
        <f t="shared" si="18"/>
        <v>0.32899036833163658</v>
      </c>
      <c r="J19" s="2">
        <f t="shared" si="18"/>
        <v>0.40234495563072031</v>
      </c>
      <c r="K19" s="2">
        <f t="shared" si="18"/>
        <v>0.47987072305598272</v>
      </c>
      <c r="L19" s="2">
        <f t="shared" si="18"/>
        <v>0.56181518480646186</v>
      </c>
      <c r="M19" s="2">
        <f t="shared" si="18"/>
        <v>0.64844037707070468</v>
      </c>
      <c r="N19" s="2">
        <f t="shared" si="18"/>
        <v>0.74002376645384371</v>
      </c>
      <c r="O19" s="2"/>
    </row>
    <row r="20" spans="4:17" x14ac:dyDescent="0.25">
      <c r="D20" s="3" t="s">
        <v>35</v>
      </c>
      <c r="E20" s="3">
        <f>E15/E19</f>
        <v>7638.8888888888878</v>
      </c>
      <c r="F20" s="3">
        <f t="shared" ref="F20" si="19">F15/F19</f>
        <v>7638.8888888888887</v>
      </c>
      <c r="G20" s="3">
        <f t="shared" ref="G20" si="20">G15/G19</f>
        <v>7638.8888888888887</v>
      </c>
      <c r="H20" s="3">
        <f t="shared" ref="H20" si="21">H15/H19</f>
        <v>7638.8888888888905</v>
      </c>
      <c r="I20" s="3">
        <f t="shared" ref="I20" si="22">I15/I19</f>
        <v>7638.8888888888896</v>
      </c>
      <c r="J20" s="3">
        <f t="shared" ref="J20" si="23">J15/J19</f>
        <v>7638.8888888888896</v>
      </c>
      <c r="K20" s="3">
        <f t="shared" ref="K20" si="24">K15/K19</f>
        <v>7638.8888888888896</v>
      </c>
      <c r="L20" s="3">
        <f t="shared" ref="L20" si="25">L15/L19</f>
        <v>7638.8888888888896</v>
      </c>
      <c r="M20" s="3">
        <f t="shared" ref="M20" si="26">M15/M19</f>
        <v>7638.8888888888896</v>
      </c>
      <c r="N20" s="3">
        <f t="shared" ref="N20" si="27">N15/N19</f>
        <v>7638.8888888888896</v>
      </c>
      <c r="O20" s="2"/>
    </row>
    <row r="21" spans="4:17" ht="15.75" thickBot="1" x14ac:dyDescent="0.3"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4:17" ht="15.75" thickBot="1" x14ac:dyDescent="0.3">
      <c r="D22" s="33" t="s">
        <v>39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16"/>
      <c r="Q22" s="17"/>
    </row>
    <row r="23" spans="4:17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Q23" s="12"/>
    </row>
    <row r="24" spans="4:17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2"/>
      <c r="Q24" s="12"/>
    </row>
    <row r="25" spans="4:17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4:17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4:17" x14ac:dyDescent="0.25">
      <c r="D27" s="3" t="s">
        <v>14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4:17" x14ac:dyDescent="0.25">
      <c r="D28" s="2" t="s">
        <v>26</v>
      </c>
      <c r="E28" s="2">
        <f>N17/N18</f>
        <v>0.74002376645384371</v>
      </c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4:17" x14ac:dyDescent="0.25">
      <c r="D29" s="2" t="s">
        <v>24</v>
      </c>
      <c r="E29" s="6">
        <v>0.16</v>
      </c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4:17" x14ac:dyDescent="0.25">
      <c r="D30" s="2" t="s">
        <v>25</v>
      </c>
      <c r="E30" s="2">
        <v>2.8</v>
      </c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4:17" x14ac:dyDescent="0.25">
      <c r="D31" s="2" t="s">
        <v>23</v>
      </c>
      <c r="E31" s="7">
        <f>E28*1.16/E30</f>
        <v>0.30658127467373525</v>
      </c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4:17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4:15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4:15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4:15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4:15" x14ac:dyDescent="0.25">
      <c r="D36" s="2" t="s">
        <v>20</v>
      </c>
      <c r="E36" s="4">
        <v>15400</v>
      </c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4:15" x14ac:dyDescent="0.25">
      <c r="D37" s="2" t="s">
        <v>21</v>
      </c>
      <c r="E37" s="4">
        <v>5000</v>
      </c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4:15" x14ac:dyDescent="0.25">
      <c r="D38" s="2" t="s">
        <v>22</v>
      </c>
      <c r="E38" s="2">
        <f>E36+E37</f>
        <v>20400</v>
      </c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4:15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4:15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4:15" x14ac:dyDescent="0.25">
      <c r="D41" s="2" t="s">
        <v>16</v>
      </c>
      <c r="E41" s="7">
        <f>E31</f>
        <v>0.30658127467373525</v>
      </c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4:15" x14ac:dyDescent="0.25">
      <c r="D42" s="2" t="s">
        <v>17</v>
      </c>
      <c r="E42" s="2">
        <f>E36/E38</f>
        <v>0.75490196078431371</v>
      </c>
      <c r="F42" s="2"/>
      <c r="G42" s="2"/>
      <c r="H42" s="26" t="s">
        <v>36</v>
      </c>
      <c r="I42" s="27"/>
      <c r="J42" s="28"/>
      <c r="K42" s="2"/>
      <c r="L42" s="2"/>
      <c r="M42" s="2"/>
      <c r="N42" s="2"/>
      <c r="O42" s="2"/>
    </row>
    <row r="43" spans="4:15" x14ac:dyDescent="0.25">
      <c r="D43" s="2" t="s">
        <v>18</v>
      </c>
      <c r="E43" s="7">
        <v>4.4999999999999998E-2</v>
      </c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4:15" x14ac:dyDescent="0.25">
      <c r="D44" s="2" t="s">
        <v>19</v>
      </c>
      <c r="E44" s="2">
        <f>E37/E38</f>
        <v>0.24509803921568626</v>
      </c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4:15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4:15" x14ac:dyDescent="0.25">
      <c r="D46" s="2" t="s">
        <v>15</v>
      </c>
      <c r="E46" s="7">
        <f>(E41*E42)+(E43*E44)</f>
        <v>0.24246821715566286</v>
      </c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4:15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4:15" x14ac:dyDescent="0.25">
      <c r="D48" s="23" t="s">
        <v>27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/>
    </row>
    <row r="49" spans="4:1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4:15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4:1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4:15" x14ac:dyDescent="0.25">
      <c r="D52" s="3" t="s">
        <v>43</v>
      </c>
      <c r="E52" s="43" t="s">
        <v>44</v>
      </c>
      <c r="F52" s="44"/>
      <c r="G52" s="45"/>
      <c r="H52" s="2"/>
      <c r="I52" s="2"/>
      <c r="J52" s="2"/>
      <c r="K52" s="2"/>
      <c r="L52" s="2"/>
      <c r="M52" s="2"/>
      <c r="N52" s="2"/>
      <c r="O52" s="2"/>
    </row>
    <row r="53" spans="4:15" x14ac:dyDescent="0.25">
      <c r="D53" s="2"/>
      <c r="E53" s="2"/>
      <c r="F53" s="2"/>
      <c r="G53" s="29" t="s">
        <v>0</v>
      </c>
      <c r="H53" s="31"/>
      <c r="I53" s="2"/>
      <c r="J53" s="2"/>
      <c r="K53" s="2"/>
      <c r="L53" s="2"/>
      <c r="M53" s="2"/>
      <c r="N53" s="2"/>
      <c r="O53" s="2"/>
    </row>
    <row r="54" spans="4:15" x14ac:dyDescent="0.25">
      <c r="D54" s="3" t="s">
        <v>2</v>
      </c>
      <c r="E54" s="3">
        <v>1</v>
      </c>
      <c r="F54" s="3">
        <v>2</v>
      </c>
      <c r="G54" s="3">
        <v>3</v>
      </c>
      <c r="H54" s="3">
        <v>4</v>
      </c>
      <c r="I54" s="3">
        <v>5</v>
      </c>
      <c r="J54" s="3">
        <v>6</v>
      </c>
      <c r="K54" s="9">
        <v>7</v>
      </c>
      <c r="L54" s="3">
        <v>8</v>
      </c>
      <c r="M54" s="3">
        <v>9</v>
      </c>
      <c r="N54" s="3">
        <v>10</v>
      </c>
      <c r="O54" s="2"/>
    </row>
    <row r="55" spans="4:15" x14ac:dyDescent="0.25">
      <c r="D55" s="3" t="s">
        <v>1</v>
      </c>
      <c r="E55" s="2">
        <v>6225</v>
      </c>
      <c r="F55" s="2">
        <f>E55*103%</f>
        <v>6411.75</v>
      </c>
      <c r="G55" s="2">
        <f t="shared" ref="G55" si="28">F55*103%</f>
        <v>6604.1025</v>
      </c>
      <c r="H55" s="2">
        <f t="shared" ref="H55" si="29">G55*103%</f>
        <v>6802.2255750000004</v>
      </c>
      <c r="I55" s="2">
        <f t="shared" ref="I55" si="30">H55*103%</f>
        <v>7006.2923422500007</v>
      </c>
      <c r="J55" s="2">
        <f>I55*102%</f>
        <v>7146.4181890950013</v>
      </c>
      <c r="K55" s="8">
        <f t="shared" ref="K55:K58" si="31">J55*102%</f>
        <v>7289.3465528769011</v>
      </c>
      <c r="L55" s="2">
        <f t="shared" ref="L55:L58" si="32">K55*102%</f>
        <v>7435.133483934439</v>
      </c>
      <c r="M55" s="2">
        <f t="shared" ref="M55:M58" si="33">L55*102%</f>
        <v>7583.8361536131279</v>
      </c>
      <c r="N55" s="2">
        <f t="shared" ref="N55:N58" si="34">M55*102%</f>
        <v>7735.5128766853904</v>
      </c>
      <c r="O55" s="2"/>
    </row>
    <row r="56" spans="4:15" x14ac:dyDescent="0.25">
      <c r="D56" s="3" t="s">
        <v>29</v>
      </c>
      <c r="E56" s="2">
        <f>(7000*4.5/100)</f>
        <v>315</v>
      </c>
      <c r="F56" s="2">
        <v>500</v>
      </c>
      <c r="G56" s="2">
        <f>(1050)</f>
        <v>1050</v>
      </c>
      <c r="H56" s="2">
        <f>(1623.636)</f>
        <v>1623.636</v>
      </c>
      <c r="I56" s="2">
        <v>2231.0540000000001</v>
      </c>
      <c r="J56" s="2">
        <v>2874.9169999999999</v>
      </c>
      <c r="K56" s="8">
        <v>3557.4119999999998</v>
      </c>
      <c r="L56" s="2">
        <v>4280.857</v>
      </c>
      <c r="M56" s="2">
        <v>5047.7079999999996</v>
      </c>
      <c r="N56" s="2">
        <v>5860.5709999999999</v>
      </c>
      <c r="O56" s="2"/>
    </row>
    <row r="57" spans="4:15" x14ac:dyDescent="0.25">
      <c r="D57" s="3" t="s">
        <v>28</v>
      </c>
      <c r="E57" s="3">
        <f>SUM(E55:E56)</f>
        <v>6540</v>
      </c>
      <c r="F57" s="3">
        <f t="shared" ref="F57:M57" si="35">SUM(F55:F56)</f>
        <v>6911.75</v>
      </c>
      <c r="G57" s="3">
        <f t="shared" si="35"/>
        <v>7654.1025</v>
      </c>
      <c r="H57" s="3">
        <f t="shared" si="35"/>
        <v>8425.8615750000008</v>
      </c>
      <c r="I57" s="3">
        <f t="shared" si="35"/>
        <v>9237.3463422500008</v>
      </c>
      <c r="J57" s="3">
        <f t="shared" si="35"/>
        <v>10021.335189095002</v>
      </c>
      <c r="K57" s="9">
        <f t="shared" si="35"/>
        <v>10846.758552876901</v>
      </c>
      <c r="L57" s="3">
        <f t="shared" si="35"/>
        <v>11715.990483934438</v>
      </c>
      <c r="M57" s="3">
        <f t="shared" si="35"/>
        <v>12631.544153613127</v>
      </c>
      <c r="N57" s="3">
        <f>SUM(N55:N56)</f>
        <v>13596.08387668539</v>
      </c>
      <c r="O57" s="2"/>
    </row>
    <row r="58" spans="4:15" x14ac:dyDescent="0.25">
      <c r="D58" s="3" t="s">
        <v>3</v>
      </c>
      <c r="E58" s="2">
        <v>3750</v>
      </c>
      <c r="F58" s="2">
        <f>E58*102%</f>
        <v>3825</v>
      </c>
      <c r="G58" s="2">
        <f t="shared" ref="G58" si="36">F58*102%</f>
        <v>3901.5</v>
      </c>
      <c r="H58" s="2">
        <f t="shared" ref="H58" si="37">G58*102%</f>
        <v>3979.53</v>
      </c>
      <c r="I58" s="2">
        <f t="shared" ref="I58" si="38">H58*102%</f>
        <v>4059.1206000000002</v>
      </c>
      <c r="J58" s="2">
        <f t="shared" ref="J58" si="39">I58*102%</f>
        <v>4140.3030120000003</v>
      </c>
      <c r="K58" s="8">
        <f t="shared" si="31"/>
        <v>4223.1090722400004</v>
      </c>
      <c r="L58" s="2">
        <f t="shared" si="32"/>
        <v>4307.5712536848005</v>
      </c>
      <c r="M58" s="2">
        <f t="shared" si="33"/>
        <v>4393.7226787584968</v>
      </c>
      <c r="N58" s="2">
        <f t="shared" si="34"/>
        <v>4481.5971323336671</v>
      </c>
      <c r="O58" s="2"/>
    </row>
    <row r="59" spans="4:15" x14ac:dyDescent="0.25">
      <c r="D59" s="3" t="s">
        <v>4</v>
      </c>
      <c r="E59" s="2">
        <v>337.5</v>
      </c>
      <c r="F59" s="2">
        <f>E59*103%</f>
        <v>347.625</v>
      </c>
      <c r="G59" s="2">
        <f t="shared" ref="G59" si="40">F59*103%</f>
        <v>358.05375000000004</v>
      </c>
      <c r="H59" s="2">
        <f t="shared" ref="H59" si="41">G59*103%</f>
        <v>368.79536250000007</v>
      </c>
      <c r="I59" s="2">
        <f t="shared" ref="I59" si="42">H59*103%</f>
        <v>379.85922337500006</v>
      </c>
      <c r="J59" s="2">
        <f t="shared" ref="J59" si="43">I59*103%</f>
        <v>391.25500007625004</v>
      </c>
      <c r="K59" s="8">
        <f t="shared" ref="K59" si="44">J59*103%</f>
        <v>402.99265007853757</v>
      </c>
      <c r="L59" s="2">
        <f t="shared" ref="L59" si="45">K59*103%</f>
        <v>415.08242958089369</v>
      </c>
      <c r="M59" s="2">
        <f t="shared" ref="M59" si="46">L59*103%</f>
        <v>427.53490246832052</v>
      </c>
      <c r="N59" s="2">
        <f t="shared" ref="N59" si="47">M59*103%</f>
        <v>440.36094954237018</v>
      </c>
      <c r="O59" s="2"/>
    </row>
    <row r="60" spans="4:15" x14ac:dyDescent="0.25">
      <c r="D60" s="3" t="s">
        <v>5</v>
      </c>
      <c r="E60" s="2">
        <v>247.5</v>
      </c>
      <c r="F60" s="2">
        <f>E60*104%</f>
        <v>257.40000000000003</v>
      </c>
      <c r="G60" s="2">
        <f t="shared" ref="G60" si="48">F60*104%</f>
        <v>267.69600000000003</v>
      </c>
      <c r="H60" s="2">
        <f t="shared" ref="H60" si="49">G60*104%</f>
        <v>278.40384000000006</v>
      </c>
      <c r="I60" s="2">
        <f t="shared" ref="I60" si="50">H60*104%</f>
        <v>289.53999360000006</v>
      </c>
      <c r="J60" s="2">
        <f t="shared" ref="J60" si="51">I60*104%</f>
        <v>301.12159334400008</v>
      </c>
      <c r="K60" s="8">
        <f t="shared" ref="K60" si="52">J60*104%</f>
        <v>313.16645707776007</v>
      </c>
      <c r="L60" s="2">
        <f t="shared" ref="L60" si="53">K60*104%</f>
        <v>325.69311536087048</v>
      </c>
      <c r="M60" s="2">
        <f t="shared" ref="M60" si="54">L60*104%</f>
        <v>338.7208399753053</v>
      </c>
      <c r="N60" s="2">
        <f t="shared" ref="N60" si="55">M60*104%</f>
        <v>352.26967357431749</v>
      </c>
      <c r="O60" s="2"/>
    </row>
    <row r="61" spans="4:15" x14ac:dyDescent="0.25">
      <c r="D61" s="3" t="s">
        <v>6</v>
      </c>
      <c r="E61" s="2">
        <v>825</v>
      </c>
      <c r="F61" s="2">
        <f>E61*102%</f>
        <v>841.5</v>
      </c>
      <c r="G61" s="2">
        <f t="shared" ref="G61" si="56">F61*102%</f>
        <v>858.33</v>
      </c>
      <c r="H61" s="2">
        <f t="shared" ref="H61" si="57">G61*102%</f>
        <v>875.49660000000006</v>
      </c>
      <c r="I61" s="2">
        <f t="shared" ref="I61" si="58">H61*102%</f>
        <v>893.00653200000011</v>
      </c>
      <c r="J61" s="2">
        <f t="shared" ref="J61" si="59">I61*102%</f>
        <v>910.86666264000007</v>
      </c>
      <c r="K61" s="8">
        <f t="shared" ref="K61" si="60">J61*102%</f>
        <v>929.08399589280009</v>
      </c>
      <c r="L61" s="2">
        <f t="shared" ref="L61" si="61">K61*102%</f>
        <v>947.66567581065613</v>
      </c>
      <c r="M61" s="2">
        <f t="shared" ref="M61" si="62">L61*102%</f>
        <v>966.61898932686927</v>
      </c>
      <c r="N61" s="2">
        <f t="shared" ref="N61" si="63">M61*102%</f>
        <v>985.95136911340671</v>
      </c>
      <c r="O61" s="2"/>
    </row>
    <row r="62" spans="4:15" x14ac:dyDescent="0.25">
      <c r="D62" s="3" t="s">
        <v>7</v>
      </c>
      <c r="E62" s="2">
        <v>37.5</v>
      </c>
      <c r="F62" s="2">
        <f>E62*105%</f>
        <v>39.375</v>
      </c>
      <c r="G62" s="2">
        <f t="shared" ref="G62" si="64">F62*105%</f>
        <v>41.34375</v>
      </c>
      <c r="H62" s="2">
        <f t="shared" ref="H62" si="65">G62*105%</f>
        <v>43.410937500000003</v>
      </c>
      <c r="I62" s="2">
        <f t="shared" ref="I62" si="66">H62*105%</f>
        <v>45.581484375000002</v>
      </c>
      <c r="J62" s="2">
        <f t="shared" ref="J62" si="67">I62*105%</f>
        <v>47.860558593750007</v>
      </c>
      <c r="K62" s="8">
        <f t="shared" ref="K62" si="68">J62*105%</f>
        <v>50.253586523437512</v>
      </c>
      <c r="L62" s="2">
        <f t="shared" ref="L62" si="69">K62*105%</f>
        <v>52.76626584960939</v>
      </c>
      <c r="M62" s="2">
        <f t="shared" ref="M62" si="70">L62*105%</f>
        <v>55.404579142089858</v>
      </c>
      <c r="N62" s="2">
        <f t="shared" ref="N62" si="71">M62*105%</f>
        <v>58.174808099194351</v>
      </c>
      <c r="O62" s="2"/>
    </row>
    <row r="63" spans="4:15" x14ac:dyDescent="0.25">
      <c r="D63" s="3" t="s">
        <v>8</v>
      </c>
      <c r="E63" s="2">
        <v>90</v>
      </c>
      <c r="F63" s="2">
        <v>120</v>
      </c>
      <c r="G63" s="2">
        <v>120</v>
      </c>
      <c r="H63" s="2">
        <v>120</v>
      </c>
      <c r="I63" s="2">
        <v>120</v>
      </c>
      <c r="J63" s="2">
        <v>120</v>
      </c>
      <c r="K63" s="8">
        <v>120</v>
      </c>
      <c r="L63" s="2">
        <v>120</v>
      </c>
      <c r="M63" s="2">
        <v>120</v>
      </c>
      <c r="N63" s="2">
        <v>120</v>
      </c>
      <c r="O63" s="2"/>
    </row>
    <row r="64" spans="4:15" x14ac:dyDescent="0.25">
      <c r="D64" s="3" t="s">
        <v>9</v>
      </c>
      <c r="E64" s="2">
        <v>1080</v>
      </c>
      <c r="F64" s="2">
        <v>1440</v>
      </c>
      <c r="G64" s="2">
        <v>1440</v>
      </c>
      <c r="H64" s="2">
        <v>1440</v>
      </c>
      <c r="I64" s="2">
        <v>1440</v>
      </c>
      <c r="J64" s="2">
        <v>1440</v>
      </c>
      <c r="K64" s="8">
        <v>1440</v>
      </c>
      <c r="L64" s="2">
        <v>1440</v>
      </c>
      <c r="M64" s="2">
        <v>1440</v>
      </c>
      <c r="N64" s="2">
        <v>1440</v>
      </c>
      <c r="O64" s="2"/>
    </row>
    <row r="65" spans="4:15" x14ac:dyDescent="0.25">
      <c r="D65" s="3" t="s">
        <v>34</v>
      </c>
      <c r="E65" s="3">
        <f>E57-SUM(E58:E64)</f>
        <v>172.5</v>
      </c>
      <c r="F65" s="3">
        <f t="shared" ref="F65:N65" si="72">F57-SUM(F58:F64)</f>
        <v>40.850000000000364</v>
      </c>
      <c r="G65" s="3">
        <f t="shared" si="72"/>
        <v>667.17900000000009</v>
      </c>
      <c r="H65" s="3">
        <f t="shared" si="72"/>
        <v>1320.224835</v>
      </c>
      <c r="I65" s="3">
        <f t="shared" si="72"/>
        <v>2010.238508899999</v>
      </c>
      <c r="J65" s="3">
        <f t="shared" si="72"/>
        <v>2669.9283624410009</v>
      </c>
      <c r="K65" s="9">
        <f t="shared" si="72"/>
        <v>3368.1527910643654</v>
      </c>
      <c r="L65" s="3">
        <f t="shared" si="72"/>
        <v>4107.2117436476083</v>
      </c>
      <c r="M65" s="3">
        <f t="shared" si="72"/>
        <v>4889.5421639420465</v>
      </c>
      <c r="N65" s="3">
        <f t="shared" si="72"/>
        <v>5717.7299440224342</v>
      </c>
      <c r="O65" s="2"/>
    </row>
    <row r="66" spans="4:15" x14ac:dyDescent="0.25">
      <c r="D66" s="3" t="s">
        <v>10</v>
      </c>
      <c r="E66" s="2">
        <f>E65*28%</f>
        <v>48.300000000000004</v>
      </c>
      <c r="F66" s="2">
        <f t="shared" ref="F66:N66" si="73">F65*28%</f>
        <v>11.438000000000104</v>
      </c>
      <c r="G66" s="2">
        <f t="shared" si="73"/>
        <v>186.81012000000004</v>
      </c>
      <c r="H66" s="2">
        <f t="shared" si="73"/>
        <v>369.66295380000003</v>
      </c>
      <c r="I66" s="2">
        <f t="shared" si="73"/>
        <v>562.86678249199974</v>
      </c>
      <c r="J66" s="2">
        <f t="shared" si="73"/>
        <v>747.5799414834803</v>
      </c>
      <c r="K66" s="8">
        <f t="shared" si="73"/>
        <v>943.08278149802243</v>
      </c>
      <c r="L66" s="2">
        <f t="shared" si="73"/>
        <v>1150.0192882213305</v>
      </c>
      <c r="M66" s="2">
        <f t="shared" si="73"/>
        <v>1369.0718059037731</v>
      </c>
      <c r="N66" s="2">
        <f t="shared" si="73"/>
        <v>1600.9643843262818</v>
      </c>
      <c r="O66" s="2"/>
    </row>
    <row r="67" spans="4:15" x14ac:dyDescent="0.25">
      <c r="D67" s="3" t="s">
        <v>11</v>
      </c>
      <c r="E67" s="2">
        <f>E65-E66</f>
        <v>124.19999999999999</v>
      </c>
      <c r="F67" s="2">
        <f t="shared" ref="F67:N67" si="74">F65-F66</f>
        <v>29.412000000000262</v>
      </c>
      <c r="G67" s="2">
        <f t="shared" si="74"/>
        <v>480.36888000000005</v>
      </c>
      <c r="H67" s="2">
        <f t="shared" si="74"/>
        <v>950.56188120000002</v>
      </c>
      <c r="I67" s="2">
        <f t="shared" si="74"/>
        <v>1447.3717264079992</v>
      </c>
      <c r="J67" s="2">
        <f t="shared" si="74"/>
        <v>1922.3484209575206</v>
      </c>
      <c r="K67" s="8">
        <f t="shared" si="74"/>
        <v>2425.0700095663428</v>
      </c>
      <c r="L67" s="2">
        <f t="shared" si="74"/>
        <v>2957.1924554262778</v>
      </c>
      <c r="M67" s="2">
        <f t="shared" si="74"/>
        <v>3520.4703580382734</v>
      </c>
      <c r="N67" s="2">
        <f t="shared" si="74"/>
        <v>4116.7655596961522</v>
      </c>
      <c r="O67" s="2"/>
    </row>
    <row r="68" spans="4:15" x14ac:dyDescent="0.25">
      <c r="D68" s="3" t="s">
        <v>13</v>
      </c>
      <c r="E68" s="2">
        <v>5500</v>
      </c>
      <c r="F68" s="2">
        <f>E68-(3000/2.8)</f>
        <v>4428.5714285714284</v>
      </c>
      <c r="G68" s="2">
        <v>4428</v>
      </c>
      <c r="H68" s="2">
        <f t="shared" ref="H68:N68" si="75">G68-(3000/2.8)</f>
        <v>3356.5714285714284</v>
      </c>
      <c r="I68" s="2">
        <f t="shared" si="75"/>
        <v>2285.1428571428569</v>
      </c>
      <c r="J68" s="2">
        <f t="shared" si="75"/>
        <v>1213.7142857142853</v>
      </c>
      <c r="K68" s="8">
        <f t="shared" si="75"/>
        <v>142.28571428571377</v>
      </c>
      <c r="L68" s="2">
        <f t="shared" si="75"/>
        <v>-929.14285714285779</v>
      </c>
      <c r="M68" s="2">
        <f t="shared" si="75"/>
        <v>-2000.5714285714294</v>
      </c>
      <c r="N68" s="2">
        <f t="shared" si="75"/>
        <v>-3072.0000000000009</v>
      </c>
      <c r="O68" s="2"/>
    </row>
    <row r="69" spans="4:15" x14ac:dyDescent="0.25">
      <c r="D69" s="3" t="s">
        <v>12</v>
      </c>
      <c r="E69" s="18">
        <f>E67/E68</f>
        <v>2.2581818181818179E-2</v>
      </c>
      <c r="F69" s="18">
        <f t="shared" ref="F69:N69" si="76">F67/F68</f>
        <v>6.6414193548387694E-3</v>
      </c>
      <c r="G69" s="18">
        <f t="shared" si="76"/>
        <v>0.10848439024390245</v>
      </c>
      <c r="H69" s="18">
        <f t="shared" si="76"/>
        <v>0.28319429555669051</v>
      </c>
      <c r="I69" s="18">
        <f t="shared" si="76"/>
        <v>0.63338347617254287</v>
      </c>
      <c r="J69" s="18">
        <f t="shared" si="76"/>
        <v>1.5838558082277128</v>
      </c>
      <c r="K69" s="21">
        <f t="shared" si="76"/>
        <v>17.043664725867934</v>
      </c>
      <c r="L69" s="18">
        <f t="shared" si="76"/>
        <v>-3.1827102072546016</v>
      </c>
      <c r="M69" s="18">
        <f t="shared" si="76"/>
        <v>-1.7597323983338977</v>
      </c>
      <c r="N69" s="18">
        <f t="shared" si="76"/>
        <v>-1.3400929556302574</v>
      </c>
      <c r="O69" s="2"/>
    </row>
    <row r="70" spans="4:15" x14ac:dyDescent="0.25">
      <c r="D70" s="3" t="s">
        <v>35</v>
      </c>
      <c r="E70" s="3">
        <f>E65/E69</f>
        <v>7638.8888888888896</v>
      </c>
      <c r="F70" s="3">
        <f t="shared" ref="F70:N70" si="77">F65/F69</f>
        <v>6150.7936507936502</v>
      </c>
      <c r="G70" s="3">
        <f t="shared" si="77"/>
        <v>6150</v>
      </c>
      <c r="H70" s="3">
        <f t="shared" si="77"/>
        <v>4661.9047619047615</v>
      </c>
      <c r="I70" s="3">
        <f t="shared" si="77"/>
        <v>3173.8095238095234</v>
      </c>
      <c r="J70" s="3">
        <f t="shared" si="77"/>
        <v>1685.7142857142853</v>
      </c>
      <c r="K70" s="9">
        <f t="shared" si="77"/>
        <v>197.61904761904691</v>
      </c>
      <c r="L70" s="3">
        <f t="shared" si="77"/>
        <v>-1290.4761904761915</v>
      </c>
      <c r="M70" s="3">
        <f t="shared" si="77"/>
        <v>-2778.5714285714298</v>
      </c>
      <c r="N70" s="3">
        <f t="shared" si="77"/>
        <v>-4266.6666666666688</v>
      </c>
      <c r="O70" s="2"/>
    </row>
    <row r="71" spans="4:15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4:15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4:15" x14ac:dyDescent="0.25">
      <c r="D73" s="3" t="s">
        <v>14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4:15" x14ac:dyDescent="0.25">
      <c r="D74" s="3" t="s">
        <v>26</v>
      </c>
      <c r="E74" s="2">
        <f>N67/N68</f>
        <v>-1.3400929556302574</v>
      </c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4:15" x14ac:dyDescent="0.25">
      <c r="D75" s="3" t="s">
        <v>24</v>
      </c>
      <c r="E75" s="2">
        <v>0.16</v>
      </c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4:15" x14ac:dyDescent="0.25">
      <c r="D76" s="3" t="s">
        <v>25</v>
      </c>
      <c r="E76" s="2">
        <v>2.8</v>
      </c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4:15" x14ac:dyDescent="0.25">
      <c r="D77" s="3" t="s">
        <v>23</v>
      </c>
      <c r="E77" s="2">
        <f>E74*1.16/E76</f>
        <v>-0.5551813673325352</v>
      </c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4:15" x14ac:dyDescent="0.25"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4:15" x14ac:dyDescent="0.25"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4:15" x14ac:dyDescent="0.25"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4:17" x14ac:dyDescent="0.25"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4:17" x14ac:dyDescent="0.25">
      <c r="D82" s="3" t="s">
        <v>20</v>
      </c>
      <c r="E82" s="2">
        <v>15400</v>
      </c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4:17" x14ac:dyDescent="0.25">
      <c r="D83" s="3" t="s">
        <v>21</v>
      </c>
      <c r="E83" s="2">
        <v>5000</v>
      </c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4:17" x14ac:dyDescent="0.25">
      <c r="D84" s="3" t="s">
        <v>22</v>
      </c>
      <c r="E84" s="2">
        <f>E82+E83</f>
        <v>20400</v>
      </c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4:17" x14ac:dyDescent="0.25"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4:17" x14ac:dyDescent="0.25"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4:17" x14ac:dyDescent="0.25">
      <c r="D87" s="3" t="s">
        <v>16</v>
      </c>
      <c r="E87" s="2">
        <f>E77</f>
        <v>-0.5551813673325352</v>
      </c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4:17" x14ac:dyDescent="0.25">
      <c r="D88" s="3" t="s">
        <v>17</v>
      </c>
      <c r="E88" s="2">
        <f>E82/E84</f>
        <v>0.75490196078431371</v>
      </c>
      <c r="F88" s="2"/>
      <c r="G88" s="2"/>
      <c r="H88" s="8" t="s">
        <v>32</v>
      </c>
      <c r="I88" s="10" t="s">
        <v>31</v>
      </c>
      <c r="J88" s="10"/>
      <c r="K88" s="10"/>
      <c r="L88" s="10"/>
      <c r="M88" s="2"/>
      <c r="N88" s="2"/>
      <c r="O88" s="2"/>
    </row>
    <row r="89" spans="4:17" x14ac:dyDescent="0.25">
      <c r="D89" s="3" t="s">
        <v>18</v>
      </c>
      <c r="E89" s="2">
        <v>4.4999999999999998E-2</v>
      </c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4:17" x14ac:dyDescent="0.25">
      <c r="D90" s="3" t="s">
        <v>19</v>
      </c>
      <c r="E90" s="2">
        <f>E83/E84</f>
        <v>0.24509803921568626</v>
      </c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4:17" x14ac:dyDescent="0.25"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4:17" x14ac:dyDescent="0.25">
      <c r="D92" s="3" t="s">
        <v>15</v>
      </c>
      <c r="E92" s="2">
        <f>(E87*E88)+(E89*E90)</f>
        <v>-0.40807809102554127</v>
      </c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4:17" ht="15.75" thickBot="1" x14ac:dyDescent="0.3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4:17" x14ac:dyDescent="0.25">
      <c r="D94" s="35" t="s">
        <v>38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7"/>
      <c r="Q94" s="38"/>
    </row>
    <row r="95" spans="4:17" ht="15.75" thickBot="1" x14ac:dyDescent="0.3">
      <c r="D95" s="39" t="s">
        <v>39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1"/>
      <c r="Q95" s="42"/>
    </row>
    <row r="96" spans="4:17" x14ac:dyDescent="0.25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4:15" x14ac:dyDescent="0.25">
      <c r="D97" s="23" t="s">
        <v>30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5"/>
    </row>
    <row r="98" spans="4:15" x14ac:dyDescent="0.25">
      <c r="D98" s="3" t="s">
        <v>46</v>
      </c>
      <c r="E98" s="43" t="s">
        <v>45</v>
      </c>
      <c r="F98" s="44"/>
      <c r="G98" s="45"/>
      <c r="H98" s="2"/>
      <c r="I98" s="2"/>
      <c r="J98" s="2"/>
      <c r="K98" s="2"/>
      <c r="L98" s="2"/>
      <c r="M98" s="2"/>
      <c r="N98" s="2"/>
      <c r="O98" s="2"/>
    </row>
    <row r="99" spans="4:15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4:15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4:15" x14ac:dyDescent="0.25">
      <c r="D101" s="2"/>
      <c r="E101" s="2"/>
      <c r="F101" s="2"/>
      <c r="G101" s="29" t="s">
        <v>0</v>
      </c>
      <c r="H101" s="31"/>
      <c r="I101" s="2"/>
      <c r="J101" s="2"/>
      <c r="K101" s="2"/>
      <c r="L101" s="2"/>
      <c r="M101" s="2"/>
      <c r="N101" s="2"/>
      <c r="O101" s="2"/>
    </row>
    <row r="102" spans="4:15" x14ac:dyDescent="0.25">
      <c r="D102" s="3" t="s">
        <v>2</v>
      </c>
      <c r="E102" s="3">
        <v>1</v>
      </c>
      <c r="F102" s="3">
        <v>2</v>
      </c>
      <c r="G102" s="3">
        <v>3</v>
      </c>
      <c r="H102" s="3">
        <v>4</v>
      </c>
      <c r="I102" s="3">
        <v>5</v>
      </c>
      <c r="J102" s="3">
        <v>6</v>
      </c>
      <c r="K102" s="3">
        <v>7</v>
      </c>
      <c r="L102" s="3">
        <v>8</v>
      </c>
      <c r="M102" s="3">
        <v>9</v>
      </c>
      <c r="N102" s="3">
        <v>10</v>
      </c>
      <c r="O102" s="2"/>
    </row>
    <row r="103" spans="4:15" x14ac:dyDescent="0.25">
      <c r="D103" s="3" t="s">
        <v>1</v>
      </c>
      <c r="E103" s="2">
        <v>10875</v>
      </c>
      <c r="F103" s="2">
        <f>E103*103%</f>
        <v>11201.25</v>
      </c>
      <c r="G103" s="2">
        <f t="shared" ref="G103" si="78">F103*103%</f>
        <v>11537.2875</v>
      </c>
      <c r="H103" s="2">
        <f t="shared" ref="H103" si="79">G103*103%</f>
        <v>11883.406125000001</v>
      </c>
      <c r="I103" s="8">
        <f t="shared" ref="I103" si="80">H103*103%</f>
        <v>12239.908308750002</v>
      </c>
      <c r="J103" s="2">
        <f>I103*102%</f>
        <v>12484.706474925002</v>
      </c>
      <c r="K103" s="2">
        <f t="shared" ref="K103" si="81">J103*102%</f>
        <v>12734.400604423503</v>
      </c>
      <c r="L103" s="2">
        <f t="shared" ref="L103" si="82">K103*102%</f>
        <v>12989.088616511974</v>
      </c>
      <c r="M103" s="2">
        <f t="shared" ref="M103" si="83">L103*102%</f>
        <v>13248.870388842213</v>
      </c>
      <c r="N103" s="2">
        <f t="shared" ref="N103" si="84">M103*102%</f>
        <v>13513.847796619058</v>
      </c>
      <c r="O103" s="2"/>
    </row>
    <row r="104" spans="4:15" x14ac:dyDescent="0.25">
      <c r="D104" s="3" t="s">
        <v>29</v>
      </c>
      <c r="E104" s="2">
        <f>(7000*4.5/100)</f>
        <v>315</v>
      </c>
      <c r="F104" s="2">
        <v>500</v>
      </c>
      <c r="G104" s="2">
        <f>(1050)</f>
        <v>1050</v>
      </c>
      <c r="H104" s="2">
        <f>(1623.636)</f>
        <v>1623.636</v>
      </c>
      <c r="I104" s="8">
        <v>2231.0540000000001</v>
      </c>
      <c r="J104" s="2">
        <v>2874.9169999999999</v>
      </c>
      <c r="K104" s="2">
        <v>3557.4119999999998</v>
      </c>
      <c r="L104" s="2">
        <v>4280.857</v>
      </c>
      <c r="M104" s="2">
        <v>5047.7079999999996</v>
      </c>
      <c r="N104" s="2">
        <v>5860.5709999999999</v>
      </c>
      <c r="O104" s="2"/>
    </row>
    <row r="105" spans="4:15" x14ac:dyDescent="0.25">
      <c r="D105" s="3" t="s">
        <v>28</v>
      </c>
      <c r="E105" s="2">
        <f>SUM(E103:E104)</f>
        <v>11190</v>
      </c>
      <c r="F105" s="2">
        <f t="shared" ref="F105" si="85">SUM(F103:F104)</f>
        <v>11701.25</v>
      </c>
      <c r="G105" s="2">
        <f t="shared" ref="G105" si="86">SUM(G103:G104)</f>
        <v>12587.2875</v>
      </c>
      <c r="H105" s="2">
        <f t="shared" ref="H105" si="87">SUM(H103:H104)</f>
        <v>13507.042125000002</v>
      </c>
      <c r="I105" s="8">
        <f t="shared" ref="I105" si="88">SUM(I103:I104)</f>
        <v>14470.962308750002</v>
      </c>
      <c r="J105" s="2">
        <f t="shared" ref="J105" si="89">SUM(J103:J104)</f>
        <v>15359.623474925002</v>
      </c>
      <c r="K105" s="2">
        <f t="shared" ref="K105" si="90">SUM(K103:K104)</f>
        <v>16291.812604423503</v>
      </c>
      <c r="L105" s="2">
        <f t="shared" ref="L105" si="91">SUM(L103:L104)</f>
        <v>17269.945616511974</v>
      </c>
      <c r="M105" s="2">
        <f t="shared" ref="M105" si="92">SUM(M103:M104)</f>
        <v>18296.578388842212</v>
      </c>
      <c r="N105" s="2">
        <f>SUM(N103:N104)</f>
        <v>19374.418796619058</v>
      </c>
      <c r="O105" s="2"/>
    </row>
    <row r="106" spans="4:15" x14ac:dyDescent="0.25">
      <c r="D106" s="3" t="s">
        <v>3</v>
      </c>
      <c r="E106" s="2">
        <v>6250</v>
      </c>
      <c r="F106" s="2">
        <f>E106*102%</f>
        <v>6375</v>
      </c>
      <c r="G106" s="2">
        <f t="shared" ref="G106" si="93">F106*102%</f>
        <v>6502.5</v>
      </c>
      <c r="H106" s="2">
        <f t="shared" ref="H106" si="94">G106*102%</f>
        <v>6632.55</v>
      </c>
      <c r="I106" s="8">
        <f t="shared" ref="I106" si="95">H106*102%</f>
        <v>6765.201</v>
      </c>
      <c r="J106" s="2">
        <f t="shared" ref="J106" si="96">I106*102%</f>
        <v>6900.5050200000005</v>
      </c>
      <c r="K106" s="2">
        <f t="shared" ref="K106" si="97">J106*102%</f>
        <v>7038.5151204000003</v>
      </c>
      <c r="L106" s="2">
        <f t="shared" ref="L106" si="98">K106*102%</f>
        <v>7179.2854228080005</v>
      </c>
      <c r="M106" s="2">
        <f t="shared" ref="M106" si="99">L106*102%</f>
        <v>7322.8711312641608</v>
      </c>
      <c r="N106" s="2">
        <f t="shared" ref="N106" si="100">M106*102%</f>
        <v>7469.3285538894443</v>
      </c>
      <c r="O106" s="2"/>
    </row>
    <row r="107" spans="4:15" x14ac:dyDescent="0.25">
      <c r="D107" s="3" t="s">
        <v>4</v>
      </c>
      <c r="E107" s="2">
        <v>562.5</v>
      </c>
      <c r="F107" s="2">
        <f>E107*103%</f>
        <v>579.375</v>
      </c>
      <c r="G107" s="2">
        <f t="shared" ref="G107" si="101">F107*103%</f>
        <v>596.75625000000002</v>
      </c>
      <c r="H107" s="2">
        <f t="shared" ref="H107" si="102">G107*103%</f>
        <v>614.65893750000009</v>
      </c>
      <c r="I107" s="8">
        <f t="shared" ref="I107" si="103">H107*103%</f>
        <v>633.09870562500009</v>
      </c>
      <c r="J107" s="2">
        <f t="shared" ref="J107" si="104">I107*103%</f>
        <v>652.09166679375016</v>
      </c>
      <c r="K107" s="2">
        <f t="shared" ref="K107" si="105">J107*103%</f>
        <v>671.6544167975627</v>
      </c>
      <c r="L107" s="2">
        <f t="shared" ref="L107" si="106">K107*103%</f>
        <v>691.80404930148961</v>
      </c>
      <c r="M107" s="2">
        <f t="shared" ref="M107" si="107">L107*103%</f>
        <v>712.55817078053428</v>
      </c>
      <c r="N107" s="2">
        <f t="shared" ref="N107" si="108">M107*103%</f>
        <v>733.93491590395035</v>
      </c>
      <c r="O107" s="2"/>
    </row>
    <row r="108" spans="4:15" x14ac:dyDescent="0.25">
      <c r="D108" s="3" t="s">
        <v>5</v>
      </c>
      <c r="E108" s="2">
        <v>412.5</v>
      </c>
      <c r="F108" s="2">
        <f>E108*104%</f>
        <v>429</v>
      </c>
      <c r="G108" s="2">
        <f t="shared" ref="G108" si="109">F108*104%</f>
        <v>446.16</v>
      </c>
      <c r="H108" s="2">
        <f t="shared" ref="H108" si="110">G108*104%</f>
        <v>464.00640000000004</v>
      </c>
      <c r="I108" s="8">
        <f t="shared" ref="I108" si="111">H108*104%</f>
        <v>482.56665600000008</v>
      </c>
      <c r="J108" s="2">
        <f t="shared" ref="J108" si="112">I108*104%</f>
        <v>501.86932224000009</v>
      </c>
      <c r="K108" s="2">
        <f t="shared" ref="K108" si="113">J108*104%</f>
        <v>521.9440951296001</v>
      </c>
      <c r="L108" s="2">
        <f t="shared" ref="L108" si="114">K108*104%</f>
        <v>542.82185893478413</v>
      </c>
      <c r="M108" s="2">
        <f t="shared" ref="M108" si="115">L108*104%</f>
        <v>564.53473329217547</v>
      </c>
      <c r="N108" s="2">
        <f t="shared" ref="N108" si="116">M108*104%</f>
        <v>587.11612262386257</v>
      </c>
      <c r="O108" s="2"/>
    </row>
    <row r="109" spans="4:15" x14ac:dyDescent="0.25">
      <c r="D109" s="3" t="s">
        <v>6</v>
      </c>
      <c r="E109" s="2">
        <v>1375</v>
      </c>
      <c r="F109" s="2">
        <f>E109*102%</f>
        <v>1402.5</v>
      </c>
      <c r="G109" s="2">
        <f t="shared" ref="G109" si="117">F109*102%</f>
        <v>1430.55</v>
      </c>
      <c r="H109" s="2">
        <f t="shared" ref="H109" si="118">G109*102%</f>
        <v>1459.1610000000001</v>
      </c>
      <c r="I109" s="8">
        <f t="shared" ref="I109" si="119">H109*102%</f>
        <v>1488.3442200000002</v>
      </c>
      <c r="J109" s="2">
        <f t="shared" ref="J109" si="120">I109*102%</f>
        <v>1518.1111044000002</v>
      </c>
      <c r="K109" s="2">
        <f t="shared" ref="K109" si="121">J109*102%</f>
        <v>1548.4733264880001</v>
      </c>
      <c r="L109" s="2">
        <f t="shared" ref="L109" si="122">K109*102%</f>
        <v>1579.4427930177601</v>
      </c>
      <c r="M109" s="2">
        <f t="shared" ref="M109" si="123">L109*102%</f>
        <v>1611.0316488781152</v>
      </c>
      <c r="N109" s="2">
        <f t="shared" ref="N109" si="124">M109*102%</f>
        <v>1643.2522818556777</v>
      </c>
      <c r="O109" s="2"/>
    </row>
    <row r="110" spans="4:15" x14ac:dyDescent="0.25">
      <c r="D110" s="3" t="s">
        <v>7</v>
      </c>
      <c r="E110" s="2">
        <v>62.5</v>
      </c>
      <c r="F110" s="2">
        <f>E110*105%</f>
        <v>65.625</v>
      </c>
      <c r="G110" s="2">
        <f t="shared" ref="G110" si="125">F110*105%</f>
        <v>68.90625</v>
      </c>
      <c r="H110" s="2">
        <f t="shared" ref="H110" si="126">G110*105%</f>
        <v>72.3515625</v>
      </c>
      <c r="I110" s="8">
        <f t="shared" ref="I110" si="127">H110*105%</f>
        <v>75.969140625000009</v>
      </c>
      <c r="J110" s="2">
        <f t="shared" ref="J110" si="128">I110*105%</f>
        <v>79.767597656250018</v>
      </c>
      <c r="K110" s="2">
        <f t="shared" ref="K110" si="129">J110*105%</f>
        <v>83.755977539062528</v>
      </c>
      <c r="L110" s="2">
        <f t="shared" ref="L110" si="130">K110*105%</f>
        <v>87.943776416015652</v>
      </c>
      <c r="M110" s="2">
        <f t="shared" ref="M110" si="131">L110*105%</f>
        <v>92.340965236816444</v>
      </c>
      <c r="N110" s="2">
        <f t="shared" ref="N110" si="132">M110*105%</f>
        <v>96.958013498657266</v>
      </c>
      <c r="O110" s="2"/>
    </row>
    <row r="111" spans="4:15" x14ac:dyDescent="0.25">
      <c r="D111" s="3" t="s">
        <v>8</v>
      </c>
      <c r="E111" s="2">
        <v>150</v>
      </c>
      <c r="F111" s="2">
        <v>120</v>
      </c>
      <c r="G111" s="2">
        <v>120</v>
      </c>
      <c r="H111" s="2">
        <v>120</v>
      </c>
      <c r="I111" s="8">
        <v>120</v>
      </c>
      <c r="J111" s="2">
        <v>120</v>
      </c>
      <c r="K111" s="2">
        <v>120</v>
      </c>
      <c r="L111" s="2">
        <v>120</v>
      </c>
      <c r="M111" s="2">
        <v>120</v>
      </c>
      <c r="N111" s="2">
        <v>120</v>
      </c>
      <c r="O111" s="2"/>
    </row>
    <row r="112" spans="4:15" x14ac:dyDescent="0.25">
      <c r="D112" s="3" t="s">
        <v>9</v>
      </c>
      <c r="E112" s="2">
        <v>1800</v>
      </c>
      <c r="F112" s="2">
        <v>1440</v>
      </c>
      <c r="G112" s="2">
        <v>1440</v>
      </c>
      <c r="H112" s="2">
        <v>1440</v>
      </c>
      <c r="I112" s="8">
        <v>1440</v>
      </c>
      <c r="J112" s="2">
        <v>1440</v>
      </c>
      <c r="K112" s="2">
        <v>1440</v>
      </c>
      <c r="L112" s="2">
        <v>1440</v>
      </c>
      <c r="M112" s="2">
        <v>1440</v>
      </c>
      <c r="N112" s="2">
        <v>1440</v>
      </c>
      <c r="O112" s="2"/>
    </row>
    <row r="113" spans="4:15" x14ac:dyDescent="0.25">
      <c r="D113" s="3" t="s">
        <v>34</v>
      </c>
      <c r="E113" s="2">
        <f>E105-SUM(E106:E112)</f>
        <v>577.5</v>
      </c>
      <c r="F113" s="2">
        <f t="shared" ref="F113" si="133">F105-SUM(F106:F112)</f>
        <v>1289.75</v>
      </c>
      <c r="G113" s="2">
        <f t="shared" ref="G113" si="134">G105-SUM(G106:G112)</f>
        <v>1982.4150000000009</v>
      </c>
      <c r="H113" s="2">
        <f t="shared" ref="H113" si="135">H105-SUM(H106:H112)</f>
        <v>2704.3142250000001</v>
      </c>
      <c r="I113" s="8">
        <f t="shared" ref="I113" si="136">I105-SUM(I106:I112)</f>
        <v>3465.7825865000013</v>
      </c>
      <c r="J113" s="2">
        <f t="shared" ref="J113" si="137">J105-SUM(J106:J112)</f>
        <v>4147.2787638350019</v>
      </c>
      <c r="K113" s="2">
        <f t="shared" ref="K113" si="138">K105-SUM(K106:K112)</f>
        <v>4867.4696680692778</v>
      </c>
      <c r="L113" s="2">
        <f t="shared" ref="L113" si="139">L105-SUM(L106:L112)</f>
        <v>5628.6477160339236</v>
      </c>
      <c r="M113" s="2">
        <f t="shared" ref="M113" si="140">M105-SUM(M106:M112)</f>
        <v>6433.2417393904088</v>
      </c>
      <c r="N113" s="2">
        <f t="shared" ref="N113" si="141">N105-SUM(N106:N112)</f>
        <v>7283.8289088474667</v>
      </c>
      <c r="O113" s="2"/>
    </row>
    <row r="114" spans="4:15" x14ac:dyDescent="0.25">
      <c r="D114" s="3" t="s">
        <v>10</v>
      </c>
      <c r="E114" s="2">
        <f>E113*28%</f>
        <v>161.70000000000002</v>
      </c>
      <c r="F114" s="2">
        <f t="shared" ref="F114" si="142">F113*28%</f>
        <v>361.13000000000005</v>
      </c>
      <c r="G114" s="2">
        <f t="shared" ref="G114" si="143">G113*28%</f>
        <v>555.07620000000031</v>
      </c>
      <c r="H114" s="2">
        <f t="shared" ref="H114" si="144">H113*28%</f>
        <v>757.20798300000013</v>
      </c>
      <c r="I114" s="8">
        <f t="shared" ref="I114" si="145">I113*28%</f>
        <v>970.41912422000041</v>
      </c>
      <c r="J114" s="2">
        <f t="shared" ref="J114" si="146">J113*28%</f>
        <v>1161.2380538738007</v>
      </c>
      <c r="K114" s="2">
        <f t="shared" ref="K114" si="147">K113*28%</f>
        <v>1362.891507059398</v>
      </c>
      <c r="L114" s="2">
        <f t="shared" ref="L114" si="148">L113*28%</f>
        <v>1576.0213604894989</v>
      </c>
      <c r="M114" s="2">
        <f t="shared" ref="M114" si="149">M113*28%</f>
        <v>1801.3076870293146</v>
      </c>
      <c r="N114" s="2">
        <f t="shared" ref="N114" si="150">N113*28%</f>
        <v>2039.472094477291</v>
      </c>
      <c r="O114" s="2"/>
    </row>
    <row r="115" spans="4:15" x14ac:dyDescent="0.25">
      <c r="D115" s="3" t="s">
        <v>11</v>
      </c>
      <c r="E115" s="2">
        <f>E113-E114</f>
        <v>415.79999999999995</v>
      </c>
      <c r="F115" s="2">
        <f t="shared" ref="F115" si="151">F113-F114</f>
        <v>928.61999999999989</v>
      </c>
      <c r="G115" s="2">
        <f t="shared" ref="G115" si="152">G113-G114</f>
        <v>1427.3388000000004</v>
      </c>
      <c r="H115" s="2">
        <f t="shared" ref="H115" si="153">H113-H114</f>
        <v>1947.1062419999998</v>
      </c>
      <c r="I115" s="8">
        <f t="shared" ref="I115" si="154">I113-I114</f>
        <v>2495.3634622800009</v>
      </c>
      <c r="J115" s="2">
        <f t="shared" ref="J115" si="155">J113-J114</f>
        <v>2986.0407099612012</v>
      </c>
      <c r="K115" s="2">
        <f t="shared" ref="K115" si="156">K113-K114</f>
        <v>3504.5781610098798</v>
      </c>
      <c r="L115" s="2">
        <f t="shared" ref="L115" si="157">L113-L114</f>
        <v>4052.6263555444248</v>
      </c>
      <c r="M115" s="2">
        <f t="shared" ref="M115" si="158">M113-M114</f>
        <v>4631.9340523610945</v>
      </c>
      <c r="N115" s="2">
        <f t="shared" ref="N115" si="159">N113-N114</f>
        <v>5244.3568143701759</v>
      </c>
      <c r="O115" s="2"/>
    </row>
    <row r="116" spans="4:15" x14ac:dyDescent="0.25">
      <c r="D116" s="3" t="s">
        <v>13</v>
      </c>
      <c r="E116" s="2">
        <v>5500</v>
      </c>
      <c r="F116" s="2">
        <f>E116-(5000/2.8)</f>
        <v>3714.2857142857142</v>
      </c>
      <c r="G116" s="2">
        <f t="shared" ref="G116:N116" si="160">F116-(5000/2.8)</f>
        <v>1928.5714285714284</v>
      </c>
      <c r="H116" s="2">
        <f t="shared" si="160"/>
        <v>142.85714285714266</v>
      </c>
      <c r="I116" s="8">
        <f t="shared" si="160"/>
        <v>-1642.8571428571431</v>
      </c>
      <c r="J116" s="2">
        <f t="shared" si="160"/>
        <v>-3428.5714285714289</v>
      </c>
      <c r="K116" s="2">
        <f t="shared" si="160"/>
        <v>-5214.2857142857147</v>
      </c>
      <c r="L116" s="2">
        <f t="shared" si="160"/>
        <v>-7000</v>
      </c>
      <c r="M116" s="2">
        <f t="shared" si="160"/>
        <v>-8785.7142857142862</v>
      </c>
      <c r="N116" s="2">
        <f t="shared" si="160"/>
        <v>-10571.428571428572</v>
      </c>
      <c r="O116" s="2"/>
    </row>
    <row r="117" spans="4:15" x14ac:dyDescent="0.25">
      <c r="D117" s="3" t="s">
        <v>12</v>
      </c>
      <c r="E117" s="2">
        <f>E115/E116</f>
        <v>7.5599999999999987E-2</v>
      </c>
      <c r="F117" s="2">
        <f t="shared" ref="F117:N117" si="161">F115/F116</f>
        <v>0.25001307692307689</v>
      </c>
      <c r="G117" s="2">
        <f t="shared" si="161"/>
        <v>0.74010160000000025</v>
      </c>
      <c r="H117" s="2">
        <f t="shared" si="161"/>
        <v>13.629743694000018</v>
      </c>
      <c r="I117" s="8">
        <f t="shared" si="161"/>
        <v>-1.5189168900834786</v>
      </c>
      <c r="J117" s="2">
        <f t="shared" si="161"/>
        <v>-0.87092854040535028</v>
      </c>
      <c r="K117" s="2">
        <f t="shared" si="161"/>
        <v>-0.67211088019367549</v>
      </c>
      <c r="L117" s="2">
        <f t="shared" si="161"/>
        <v>-0.57894662222063209</v>
      </c>
      <c r="M117" s="2">
        <f t="shared" si="161"/>
        <v>-0.52721200595979933</v>
      </c>
      <c r="N117" s="2">
        <f t="shared" si="161"/>
        <v>-0.49608780676474634</v>
      </c>
      <c r="O117" s="2"/>
    </row>
    <row r="118" spans="4:15" x14ac:dyDescent="0.25">
      <c r="D118" s="3" t="s">
        <v>35</v>
      </c>
      <c r="E118" s="19">
        <f>E113/E117</f>
        <v>7638.8888888888905</v>
      </c>
      <c r="F118" s="19">
        <f t="shared" ref="F118:N118" si="162">F113/F117</f>
        <v>5158.730158730159</v>
      </c>
      <c r="G118" s="19">
        <f t="shared" si="162"/>
        <v>2678.5714285714289</v>
      </c>
      <c r="H118" s="19">
        <f t="shared" si="162"/>
        <v>198.41269841269815</v>
      </c>
      <c r="I118" s="20">
        <f t="shared" si="162"/>
        <v>-2281.7460317460323</v>
      </c>
      <c r="J118" s="19">
        <f t="shared" si="162"/>
        <v>-4761.9047619047624</v>
      </c>
      <c r="K118" s="19">
        <f t="shared" si="162"/>
        <v>-7242.0634920634939</v>
      </c>
      <c r="L118" s="19">
        <f t="shared" si="162"/>
        <v>-9722.2222222222226</v>
      </c>
      <c r="M118" s="19">
        <f t="shared" si="162"/>
        <v>-12202.380952380952</v>
      </c>
      <c r="N118" s="19">
        <f t="shared" si="162"/>
        <v>-14682.539682539684</v>
      </c>
      <c r="O118" s="2"/>
    </row>
    <row r="119" spans="4:15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4:15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4:15" x14ac:dyDescent="0.25">
      <c r="D121" s="3" t="s">
        <v>14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4:15" x14ac:dyDescent="0.25">
      <c r="D122" s="3" t="s">
        <v>26</v>
      </c>
      <c r="E122" s="2">
        <f>N115/N116</f>
        <v>-0.49608780676474634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4:15" x14ac:dyDescent="0.25">
      <c r="D123" s="3" t="s">
        <v>24</v>
      </c>
      <c r="E123" s="2">
        <v>0.16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4:15" x14ac:dyDescent="0.25">
      <c r="D124" s="3" t="s">
        <v>25</v>
      </c>
      <c r="E124" s="2">
        <v>2.8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4:15" x14ac:dyDescent="0.25">
      <c r="D125" s="3" t="s">
        <v>23</v>
      </c>
      <c r="E125" s="2">
        <f>E122*1.16/E124</f>
        <v>-0.20552209137396635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4:15" x14ac:dyDescent="0.25"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4:15" x14ac:dyDescent="0.25"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4:15" x14ac:dyDescent="0.25"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4:17" x14ac:dyDescent="0.25"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4:17" x14ac:dyDescent="0.25">
      <c r="D130" s="3" t="s">
        <v>20</v>
      </c>
      <c r="E130" s="2">
        <v>15400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4:17" x14ac:dyDescent="0.25">
      <c r="D131" s="3" t="s">
        <v>21</v>
      </c>
      <c r="E131" s="2">
        <v>5000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4:17" x14ac:dyDescent="0.25">
      <c r="D132" s="3" t="s">
        <v>22</v>
      </c>
      <c r="E132" s="2">
        <f>E130+E131</f>
        <v>20400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4:17" x14ac:dyDescent="0.25"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4:17" x14ac:dyDescent="0.25"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4:17" x14ac:dyDescent="0.25">
      <c r="D135" s="3" t="s">
        <v>16</v>
      </c>
      <c r="E135" s="2">
        <f>E125</f>
        <v>-0.20552209137396635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4:17" x14ac:dyDescent="0.25">
      <c r="D136" s="3" t="s">
        <v>17</v>
      </c>
      <c r="E136" s="2">
        <f>E130/E132</f>
        <v>0.75490196078431371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4:17" x14ac:dyDescent="0.25">
      <c r="D137" s="3" t="s">
        <v>18</v>
      </c>
      <c r="E137" s="2">
        <v>4.4999999999999998E-2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4:17" x14ac:dyDescent="0.25">
      <c r="D138" s="3" t="s">
        <v>19</v>
      </c>
      <c r="E138" s="2">
        <f>E131/E132</f>
        <v>0.24509803921568626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4:17" x14ac:dyDescent="0.25">
      <c r="D139" s="3"/>
      <c r="E139" s="2"/>
      <c r="F139" s="2"/>
      <c r="G139" s="8" t="s">
        <v>32</v>
      </c>
      <c r="H139" s="22" t="s">
        <v>33</v>
      </c>
      <c r="I139" s="22"/>
      <c r="J139" s="22"/>
      <c r="K139" s="22"/>
      <c r="L139" s="2"/>
      <c r="M139" s="2"/>
      <c r="N139" s="2"/>
      <c r="O139" s="2"/>
    </row>
    <row r="140" spans="4:17" x14ac:dyDescent="0.25">
      <c r="D140" s="3" t="s">
        <v>15</v>
      </c>
      <c r="E140" s="2">
        <f>(E135*E136)+(E137*E138)</f>
        <v>-0.14411961799799422</v>
      </c>
      <c r="F140" s="2"/>
      <c r="G140" s="2"/>
      <c r="H140" s="10"/>
      <c r="I140" s="2"/>
      <c r="J140" s="2"/>
      <c r="K140" s="2"/>
      <c r="L140" s="2"/>
      <c r="M140" s="2"/>
      <c r="N140" s="2"/>
      <c r="O140" s="2"/>
    </row>
    <row r="141" spans="4:17" x14ac:dyDescent="0.25">
      <c r="D141" s="2"/>
      <c r="E141" s="2"/>
      <c r="F141" s="2"/>
      <c r="G141" s="2"/>
      <c r="H141" s="10"/>
      <c r="I141" s="2"/>
      <c r="J141" s="2"/>
      <c r="K141" s="2"/>
      <c r="L141" s="2"/>
      <c r="M141" s="2"/>
      <c r="N141" s="2"/>
      <c r="O141" s="2"/>
    </row>
    <row r="142" spans="4:17" ht="15.75" thickBot="1" x14ac:dyDescent="0.3">
      <c r="H142" s="1"/>
    </row>
    <row r="143" spans="4:17" x14ac:dyDescent="0.25">
      <c r="D143" s="46" t="s">
        <v>40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8"/>
    </row>
    <row r="144" spans="4:17" ht="15.75" thickBot="1" x14ac:dyDescent="0.3">
      <c r="D144" s="47" t="s">
        <v>37</v>
      </c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2"/>
    </row>
    <row r="148" spans="1:14" x14ac:dyDescent="0.25">
      <c r="A148" s="12"/>
      <c r="B148" s="13"/>
      <c r="C148" s="13"/>
      <c r="D148" s="13"/>
      <c r="E148" s="13"/>
      <c r="F148" s="13"/>
      <c r="G148" s="12"/>
      <c r="H148" s="12"/>
      <c r="I148" s="12"/>
      <c r="J148" s="12"/>
      <c r="K148" s="12"/>
      <c r="L148" s="12"/>
      <c r="M148" s="12"/>
      <c r="N148" s="12"/>
    </row>
    <row r="149" spans="1:14" x14ac:dyDescent="0.25">
      <c r="A149" s="12"/>
      <c r="B149" s="13"/>
      <c r="C149" s="13"/>
      <c r="D149" s="13"/>
      <c r="E149" s="13"/>
      <c r="F149" s="13"/>
      <c r="G149" s="12"/>
      <c r="H149" s="12"/>
      <c r="I149" s="12"/>
      <c r="J149" s="12"/>
      <c r="K149" s="12"/>
      <c r="L149" s="12"/>
      <c r="M149" s="12"/>
      <c r="N149" s="12"/>
    </row>
    <row r="150" spans="1:14" x14ac:dyDescent="0.25">
      <c r="A150" s="11"/>
      <c r="B150" s="11"/>
      <c r="C150" s="11"/>
      <c r="D150" s="11"/>
      <c r="E150" s="11"/>
      <c r="F150" s="11"/>
    </row>
    <row r="151" spans="1:14" x14ac:dyDescent="0.25">
      <c r="A151" s="11"/>
      <c r="B151" s="11"/>
      <c r="C151" s="11"/>
      <c r="D151" s="11"/>
      <c r="E151" s="11"/>
      <c r="F151" s="11"/>
    </row>
    <row r="152" spans="1:14" x14ac:dyDescent="0.25">
      <c r="A152" s="11"/>
      <c r="B152" s="11"/>
      <c r="C152" s="11"/>
      <c r="D152" s="11"/>
      <c r="E152" s="11"/>
      <c r="F152" s="11"/>
    </row>
    <row r="153" spans="1:14" x14ac:dyDescent="0.25">
      <c r="A153" s="11"/>
      <c r="B153" s="11"/>
      <c r="C153" s="11"/>
      <c r="D153" s="11"/>
      <c r="E153" s="11"/>
      <c r="F153" s="11"/>
    </row>
    <row r="154" spans="1:14" x14ac:dyDescent="0.25">
      <c r="A154" s="11"/>
      <c r="B154" s="11"/>
      <c r="C154" s="11"/>
      <c r="D154" s="11"/>
      <c r="E154" s="11"/>
      <c r="F154" s="11"/>
    </row>
  </sheetData>
  <mergeCells count="8">
    <mergeCell ref="E2:G2"/>
    <mergeCell ref="G53:H53"/>
    <mergeCell ref="G101:H101"/>
    <mergeCell ref="G3:K3"/>
    <mergeCell ref="H139:K139"/>
    <mergeCell ref="D48:O48"/>
    <mergeCell ref="D97:O97"/>
    <mergeCell ref="H42:J4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Dan</cp:lastModifiedBy>
  <dcterms:created xsi:type="dcterms:W3CDTF">2007-06-13T12:06:52Z</dcterms:created>
  <dcterms:modified xsi:type="dcterms:W3CDTF">2021-05-13T00:53:22Z</dcterms:modified>
</cp:coreProperties>
</file>